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aveExternalLinkValues="0" codeName="ThisWorkbook"/>
  <bookViews>
    <workbookView xWindow="-15" yWindow="0" windowWidth="13650" windowHeight="8070" firstSheet="1" activeTab="2"/>
  </bookViews>
  <sheets>
    <sheet name="Skriveni" sheetId="37" state="hidden" r:id="rId1"/>
    <sheet name="Upute" sheetId="19" r:id="rId2"/>
    <sheet name="RefStr" sheetId="42" r:id="rId3"/>
    <sheet name="PRRAS" sheetId="1" r:id="rId4"/>
    <sheet name="Bil" sheetId="27" r:id="rId5"/>
    <sheet name="RasF" sheetId="36" r:id="rId6"/>
    <sheet name="PVRIO" sheetId="33" r:id="rId7"/>
    <sheet name="Obv" sheetId="30" r:id="rId8"/>
    <sheet name="Kont" sheetId="3" r:id="rId9"/>
    <sheet name="Sifre" sheetId="43" r:id="rId10"/>
    <sheet name="Prom" sheetId="46" r:id="rId11"/>
  </sheets>
  <definedNames>
    <definedName name="_xlnm.Print_Titles" localSheetId="4">Bil!$10:$10</definedName>
    <definedName name="_xlnm.Print_Titles" localSheetId="7">Obv!$2:$11</definedName>
    <definedName name="_xlnm.Print_Titles" localSheetId="3">PRRAS!$4:$5</definedName>
    <definedName name="_xlnm.Print_Titles" localSheetId="6">PVRIO!$10:$10</definedName>
    <definedName name="_xlnm.Print_Titles" localSheetId="5">RasF!$10:$11</definedName>
    <definedName name="_xlnm.Print_Titles" localSheetId="9">Sifre!$14:$14</definedName>
    <definedName name="_xlnm.Print_Area" localSheetId="4">Bil!$A$2:$F$333</definedName>
    <definedName name="_xlnm.Print_Area" localSheetId="7">Obv!$A$2:$D$111</definedName>
    <definedName name="_xlnm.Print_Area" localSheetId="10">Prom!$A$3:$C$23</definedName>
    <definedName name="_xlnm.Print_Area" localSheetId="3">PRRAS!$A$2:$F$997</definedName>
    <definedName name="_xlnm.Print_Area" localSheetId="6">PVRIO!$A$2:$F$61</definedName>
    <definedName name="_xlnm.Print_Area" localSheetId="5">RasF!$A$2:$F$153</definedName>
    <definedName name="_xlnm.Print_Area" localSheetId="2">RefStr!$A$2:$K$63</definedName>
    <definedName name="_xlnm.Print_Area" localSheetId="9">Sifre!$A$14:$H$200</definedName>
    <definedName name="_xlnm.Print_Area" localSheetId="1">Upute!$B$2:$B$24</definedName>
    <definedName name="Z_20966C26_2FB0_458A_A419_418535DD5D43_.wvu.Cols" localSheetId="7" hidden="1">Obv!#REF!</definedName>
    <definedName name="Z_20966C26_2FB0_458A_A419_418535DD5D43_.wvu.Cols" localSheetId="1" hidden="1">Upute!$C:$IV</definedName>
    <definedName name="Z_20966C26_2FB0_458A_A419_418535DD5D43_.wvu.PrintArea" localSheetId="7" hidden="1">Obv!$A$3:$D$105</definedName>
    <definedName name="Z_20966C26_2FB0_458A_A419_418535DD5D43_.wvu.PrintTitles" localSheetId="7" hidden="1">Obv!$10:$10</definedName>
    <definedName name="Z_20966C26_2FB0_458A_A419_418535DD5D43_.wvu.Rows" localSheetId="7" hidden="1">Obv!#REF!,Obv!#REF!,Obv!#REF!</definedName>
    <definedName name="Z_20966C26_2FB0_458A_A419_418535DD5D43_.wvu.Rows" localSheetId="1" hidden="1">Upute!$24:$65536</definedName>
  </definedNames>
  <calcPr calcId="125725"/>
</workbook>
</file>

<file path=xl/calcChain.xml><?xml version="1.0" encoding="utf-8"?>
<calcChain xmlns="http://schemas.openxmlformats.org/spreadsheetml/2006/main">
  <c r="I3" i="3"/>
  <c r="O3"/>
  <c r="G264" s="1"/>
  <c r="A6"/>
  <c r="A7" s="1"/>
  <c r="A8" s="1"/>
  <c r="A9" s="1"/>
  <c r="A10" s="1"/>
  <c r="A11" s="1"/>
  <c r="A12" s="1"/>
  <c r="A13" s="1"/>
  <c r="A14" s="1"/>
  <c r="A15" s="1"/>
  <c r="A16" s="1"/>
  <c r="A17" s="1"/>
  <c r="A19" s="1"/>
  <c r="A20" s="1"/>
  <c r="A21" s="1"/>
  <c r="A22"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35" s="1"/>
  <c r="A136" s="1"/>
  <c r="A137" s="1"/>
  <c r="A138" s="1"/>
  <c r="A139" s="1"/>
  <c r="A140" s="1"/>
  <c r="A141" s="1"/>
  <c r="A142" s="1"/>
  <c r="A143" s="1"/>
  <c r="A144" s="1"/>
  <c r="A145" s="1"/>
  <c r="A146" s="1"/>
  <c r="A147" s="1"/>
  <c r="A148" s="1"/>
  <c r="A149" s="1"/>
  <c r="A150" s="1"/>
  <c r="A151" s="1"/>
  <c r="A152" s="1"/>
  <c r="A153" s="1"/>
  <c r="A154" s="1"/>
  <c r="A155" s="1"/>
  <c r="A156" s="1"/>
  <c r="A157" s="1"/>
  <c r="A158" s="1"/>
  <c r="A159" s="1"/>
  <c r="A160" s="1"/>
  <c r="A161" s="1"/>
  <c r="A162" s="1"/>
  <c r="A163" s="1"/>
  <c r="A164" s="1"/>
  <c r="A165" s="1"/>
  <c r="A166" s="1"/>
  <c r="A167" s="1"/>
  <c r="A168" s="1"/>
  <c r="A169" s="1"/>
  <c r="A170" s="1"/>
  <c r="A171" s="1"/>
  <c r="A172" s="1"/>
  <c r="A173" s="1"/>
  <c r="A174" s="1"/>
  <c r="A175" s="1"/>
  <c r="A176" s="1"/>
  <c r="A177" s="1"/>
  <c r="A178" s="1"/>
  <c r="A179" s="1"/>
  <c r="A180" s="1"/>
  <c r="A181" s="1"/>
  <c r="A182" s="1"/>
  <c r="A183" s="1"/>
  <c r="A184" s="1"/>
  <c r="A185" s="1"/>
  <c r="A186" s="1"/>
  <c r="A187" s="1"/>
  <c r="A188" s="1"/>
  <c r="A189" s="1"/>
  <c r="A190" s="1"/>
  <c r="A191" s="1"/>
  <c r="A192" s="1"/>
  <c r="A193" s="1"/>
  <c r="A194" s="1"/>
  <c r="A195" s="1"/>
  <c r="A196" s="1"/>
  <c r="A197" s="1"/>
  <c r="A198" s="1"/>
  <c r="A199" s="1"/>
  <c r="A200" s="1"/>
  <c r="A201" s="1"/>
  <c r="A202" s="1"/>
  <c r="A203" s="1"/>
  <c r="A204" s="1"/>
  <c r="A205" s="1"/>
  <c r="A206" s="1"/>
  <c r="A207" s="1"/>
  <c r="A208" s="1"/>
  <c r="A209" s="1"/>
  <c r="A210" s="1"/>
  <c r="A211" s="1"/>
  <c r="A212" s="1"/>
  <c r="A213" s="1"/>
  <c r="A214" s="1"/>
  <c r="A215" s="1"/>
  <c r="A216" s="1"/>
  <c r="A217" s="1"/>
  <c r="A218" s="1"/>
  <c r="A219" s="1"/>
  <c r="A220" s="1"/>
  <c r="A221" s="1"/>
  <c r="A222" s="1"/>
  <c r="A223" s="1"/>
  <c r="A224" s="1"/>
  <c r="A225" s="1"/>
  <c r="A226" s="1"/>
  <c r="A227" s="1"/>
  <c r="A228" s="1"/>
  <c r="A229" s="1"/>
  <c r="A230" s="1"/>
  <c r="A231" s="1"/>
  <c r="A232" s="1"/>
  <c r="A233" s="1"/>
  <c r="A234" s="1"/>
  <c r="A235" s="1"/>
  <c r="A236" s="1"/>
  <c r="A237" s="1"/>
  <c r="A238" s="1"/>
  <c r="A239" s="1"/>
  <c r="A240" s="1"/>
  <c r="A241" s="1"/>
  <c r="A242" s="1"/>
  <c r="A243" s="1"/>
  <c r="A244" s="1"/>
  <c r="A245" s="1"/>
  <c r="A246" s="1"/>
  <c r="A247" s="1"/>
  <c r="A248" s="1"/>
  <c r="A249" s="1"/>
  <c r="A250" s="1"/>
  <c r="A251" s="1"/>
  <c r="A252" s="1"/>
  <c r="A253" s="1"/>
  <c r="A254" s="1"/>
  <c r="A255" s="1"/>
  <c r="A256" s="1"/>
  <c r="A257" s="1"/>
  <c r="A258" s="1"/>
  <c r="A259" s="1"/>
  <c r="A260" s="1"/>
  <c r="A261" s="1"/>
  <c r="A263" s="1"/>
  <c r="A264" s="1"/>
  <c r="A265" s="1"/>
  <c r="A266" s="1"/>
  <c r="A267" s="1"/>
  <c r="A268" s="1"/>
  <c r="F264"/>
  <c r="T6"/>
  <c r="Q3"/>
  <c r="I260"/>
  <c r="H260"/>
  <c r="E169" i="27"/>
  <c r="D169"/>
  <c r="A3" i="30"/>
  <c r="A3" i="33"/>
  <c r="A3" i="36"/>
  <c r="A3" i="27"/>
  <c r="A3" i="1"/>
  <c r="A5" i="42"/>
  <c r="F170" i="27"/>
  <c r="F171"/>
  <c r="F172"/>
  <c r="F173"/>
  <c r="F174"/>
  <c r="B1135" i="37"/>
  <c r="C1135"/>
  <c r="H1135" s="1"/>
  <c r="D1135"/>
  <c r="G1135"/>
  <c r="B1136"/>
  <c r="C1136"/>
  <c r="D1136"/>
  <c r="B1137"/>
  <c r="G1137" s="1"/>
  <c r="C1137"/>
  <c r="D1137"/>
  <c r="B1138"/>
  <c r="C1138"/>
  <c r="D1138"/>
  <c r="H1138" s="1"/>
  <c r="B1139"/>
  <c r="C1139"/>
  <c r="H1139" s="1"/>
  <c r="D1139"/>
  <c r="G1139"/>
  <c r="B1056"/>
  <c r="B1055"/>
  <c r="B1057"/>
  <c r="B1058"/>
  <c r="C1056"/>
  <c r="D1056"/>
  <c r="G1056" s="1"/>
  <c r="B979"/>
  <c r="B978"/>
  <c r="B980"/>
  <c r="B981"/>
  <c r="B982"/>
  <c r="B983"/>
  <c r="B984"/>
  <c r="B985"/>
  <c r="B986"/>
  <c r="B987"/>
  <c r="B988"/>
  <c r="B989"/>
  <c r="B990"/>
  <c r="B991"/>
  <c r="B992"/>
  <c r="B993"/>
  <c r="B994"/>
  <c r="B995"/>
  <c r="B996"/>
  <c r="B997"/>
  <c r="B998"/>
  <c r="B999"/>
  <c r="B1000"/>
  <c r="B1001"/>
  <c r="B1002"/>
  <c r="B1003"/>
  <c r="B1004"/>
  <c r="B1005"/>
  <c r="B1006"/>
  <c r="B1007"/>
  <c r="B1008"/>
  <c r="B1009"/>
  <c r="B1010"/>
  <c r="B1011"/>
  <c r="B1012"/>
  <c r="B1013"/>
  <c r="B1014"/>
  <c r="B1015"/>
  <c r="B1016"/>
  <c r="B1017"/>
  <c r="B1018"/>
  <c r="B1019"/>
  <c r="B1020"/>
  <c r="B1021"/>
  <c r="B1022"/>
  <c r="B1023"/>
  <c r="B1024"/>
  <c r="B1025"/>
  <c r="B1026"/>
  <c r="B1027"/>
  <c r="B1028"/>
  <c r="B1029"/>
  <c r="B1030"/>
  <c r="B1031"/>
  <c r="B1032"/>
  <c r="B1033"/>
  <c r="B1034"/>
  <c r="B1035"/>
  <c r="B1036"/>
  <c r="B1037"/>
  <c r="B1038"/>
  <c r="B1039"/>
  <c r="B1040"/>
  <c r="B1041"/>
  <c r="B1042"/>
  <c r="B1043"/>
  <c r="B1044"/>
  <c r="B1045"/>
  <c r="B1046"/>
  <c r="B1047"/>
  <c r="B1048"/>
  <c r="B1049"/>
  <c r="B1050"/>
  <c r="B1051"/>
  <c r="B1052"/>
  <c r="B1053"/>
  <c r="B1054"/>
  <c r="B1059"/>
  <c r="B1060"/>
  <c r="B1061"/>
  <c r="B1062"/>
  <c r="B1063"/>
  <c r="B1064"/>
  <c r="B1065"/>
  <c r="B1066"/>
  <c r="B1067"/>
  <c r="B1068"/>
  <c r="B1069"/>
  <c r="B1070"/>
  <c r="B1071"/>
  <c r="B1072"/>
  <c r="B1073"/>
  <c r="B1074"/>
  <c r="B1075"/>
  <c r="B1076"/>
  <c r="B1077"/>
  <c r="B1078"/>
  <c r="B1079"/>
  <c r="B1080"/>
  <c r="B1081"/>
  <c r="B1082"/>
  <c r="B1083"/>
  <c r="B1084"/>
  <c r="B1085"/>
  <c r="B1086"/>
  <c r="B1087"/>
  <c r="B1088"/>
  <c r="B1089"/>
  <c r="B1090"/>
  <c r="B1091"/>
  <c r="B1092"/>
  <c r="B1093"/>
  <c r="B1094"/>
  <c r="B1095"/>
  <c r="B1096"/>
  <c r="B1097"/>
  <c r="B1098"/>
  <c r="B1099"/>
  <c r="B1100"/>
  <c r="B1101"/>
  <c r="B1102"/>
  <c r="B1103"/>
  <c r="B1104"/>
  <c r="B1105"/>
  <c r="B1106"/>
  <c r="B1107"/>
  <c r="B1108"/>
  <c r="B1109"/>
  <c r="B1110"/>
  <c r="B1111"/>
  <c r="B1112"/>
  <c r="B1113"/>
  <c r="B1114"/>
  <c r="B1115"/>
  <c r="B1116"/>
  <c r="B1117"/>
  <c r="B1118"/>
  <c r="B1119"/>
  <c r="B1120"/>
  <c r="B1121"/>
  <c r="B1122"/>
  <c r="B1123"/>
  <c r="B1124"/>
  <c r="B1125"/>
  <c r="B1126"/>
  <c r="B1127"/>
  <c r="B1128"/>
  <c r="B1129"/>
  <c r="B1130"/>
  <c r="B1131"/>
  <c r="B1132"/>
  <c r="B1133"/>
  <c r="B1134"/>
  <c r="B1140"/>
  <c r="B1141"/>
  <c r="B1142"/>
  <c r="B1143"/>
  <c r="B1144"/>
  <c r="B1145"/>
  <c r="B1146"/>
  <c r="B1147"/>
  <c r="B1148"/>
  <c r="B1149"/>
  <c r="B1150"/>
  <c r="B1151"/>
  <c r="B1152"/>
  <c r="B1153"/>
  <c r="B1154"/>
  <c r="B1155"/>
  <c r="B1156"/>
  <c r="B1157"/>
  <c r="B1158"/>
  <c r="B1159"/>
  <c r="B1160"/>
  <c r="B1161"/>
  <c r="B1162"/>
  <c r="B1163"/>
  <c r="B1164"/>
  <c r="B1165"/>
  <c r="B1166"/>
  <c r="B1167"/>
  <c r="B1168"/>
  <c r="B1169"/>
  <c r="B1170"/>
  <c r="B1171"/>
  <c r="B1172"/>
  <c r="B1173"/>
  <c r="B1174"/>
  <c r="B1175"/>
  <c r="B1176"/>
  <c r="B1177"/>
  <c r="B1178"/>
  <c r="B1179"/>
  <c r="B1180"/>
  <c r="B1181"/>
  <c r="B1182"/>
  <c r="B1183"/>
  <c r="B1184"/>
  <c r="B1185"/>
  <c r="B1186"/>
  <c r="B1187"/>
  <c r="B1188"/>
  <c r="B1189"/>
  <c r="B1190"/>
  <c r="B1191"/>
  <c r="B1192"/>
  <c r="B1193"/>
  <c r="B1194"/>
  <c r="B1195"/>
  <c r="B1196"/>
  <c r="B1197"/>
  <c r="B1198"/>
  <c r="B1199"/>
  <c r="B1200"/>
  <c r="B1201"/>
  <c r="B1202"/>
  <c r="B1203"/>
  <c r="B1204"/>
  <c r="B1205"/>
  <c r="B1206"/>
  <c r="B1207"/>
  <c r="B1208"/>
  <c r="B1209"/>
  <c r="B1210"/>
  <c r="B1211"/>
  <c r="B1212"/>
  <c r="B1213"/>
  <c r="B1214"/>
  <c r="B1215"/>
  <c r="B1216"/>
  <c r="B1217"/>
  <c r="B1218"/>
  <c r="B1219"/>
  <c r="B1220"/>
  <c r="B1221"/>
  <c r="B1222"/>
  <c r="B1223"/>
  <c r="B1224"/>
  <c r="B1225"/>
  <c r="B1226"/>
  <c r="B1227"/>
  <c r="B1228"/>
  <c r="B1229"/>
  <c r="B1230"/>
  <c r="B1231"/>
  <c r="B1232"/>
  <c r="B1233"/>
  <c r="B1234"/>
  <c r="B1235"/>
  <c r="B1236"/>
  <c r="B1237"/>
  <c r="B1238"/>
  <c r="B1239"/>
  <c r="B1240"/>
  <c r="B1241"/>
  <c r="B1242"/>
  <c r="B1243"/>
  <c r="B1244"/>
  <c r="B1245"/>
  <c r="B1246"/>
  <c r="B1247"/>
  <c r="B1248"/>
  <c r="B1249"/>
  <c r="B1250"/>
  <c r="B1251"/>
  <c r="B1252"/>
  <c r="B1253"/>
  <c r="B1254"/>
  <c r="B1255"/>
  <c r="B1256"/>
  <c r="B1257"/>
  <c r="B1258"/>
  <c r="B1259"/>
  <c r="B1260"/>
  <c r="B1261"/>
  <c r="B1262"/>
  <c r="B1263"/>
  <c r="B1264"/>
  <c r="B1265"/>
  <c r="B1266"/>
  <c r="B1267"/>
  <c r="B1268"/>
  <c r="B1269"/>
  <c r="B1270"/>
  <c r="B1271"/>
  <c r="B1272"/>
  <c r="B1273"/>
  <c r="B1274"/>
  <c r="B1275"/>
  <c r="B1276"/>
  <c r="B1277"/>
  <c r="B1278"/>
  <c r="B1279"/>
  <c r="B1280"/>
  <c r="B1281"/>
  <c r="B1282"/>
  <c r="B1283"/>
  <c r="B1284"/>
  <c r="B1285"/>
  <c r="B1286"/>
  <c r="B1287"/>
  <c r="B1288"/>
  <c r="B1289"/>
  <c r="B1290"/>
  <c r="B1291"/>
  <c r="B1292"/>
  <c r="B1293"/>
  <c r="B1294"/>
  <c r="B1295"/>
  <c r="B1296"/>
  <c r="B1297"/>
  <c r="B1298"/>
  <c r="B1299"/>
  <c r="B1300"/>
  <c r="B1301"/>
  <c r="B1302"/>
  <c r="B1303"/>
  <c r="B1304"/>
  <c r="B1305"/>
  <c r="B1306"/>
  <c r="B1307"/>
  <c r="B1308"/>
  <c r="B1309"/>
  <c r="B1310"/>
  <c r="B1311"/>
  <c r="B1312"/>
  <c r="B1313"/>
  <c r="B1314"/>
  <c r="B1315"/>
  <c r="B1316"/>
  <c r="B1317"/>
  <c r="B1318"/>
  <c r="B1319"/>
  <c r="B1320"/>
  <c r="B1321"/>
  <c r="B1322"/>
  <c r="B1323"/>
  <c r="B1324"/>
  <c r="B1325"/>
  <c r="B1326"/>
  <c r="B1327"/>
  <c r="B1328"/>
  <c r="B1329"/>
  <c r="B1330"/>
  <c r="B1331"/>
  <c r="B1332"/>
  <c r="B1333"/>
  <c r="B1334"/>
  <c r="B1335"/>
  <c r="B1336"/>
  <c r="B1337"/>
  <c r="B1338"/>
  <c r="B1339"/>
  <c r="B1340"/>
  <c r="B1341"/>
  <c r="B1342"/>
  <c r="B1343"/>
  <c r="B1344"/>
  <c r="B1345"/>
  <c r="B1346"/>
  <c r="B1347"/>
  <c r="B1348"/>
  <c r="B1349"/>
  <c r="B1350"/>
  <c r="B1351"/>
  <c r="B1352"/>
  <c r="B1353"/>
  <c r="B1354"/>
  <c r="B1355"/>
  <c r="B1356"/>
  <c r="B1357"/>
  <c r="B1358"/>
  <c r="B1359"/>
  <c r="B1360"/>
  <c r="B1361"/>
  <c r="B1362"/>
  <c r="B1363"/>
  <c r="B1364"/>
  <c r="B1365"/>
  <c r="B1366"/>
  <c r="B1367"/>
  <c r="B1368"/>
  <c r="B1369"/>
  <c r="B1370"/>
  <c r="B1371"/>
  <c r="B1372"/>
  <c r="B1373"/>
  <c r="B1374"/>
  <c r="B1375"/>
  <c r="B1376"/>
  <c r="B1377"/>
  <c r="B1378"/>
  <c r="B1379"/>
  <c r="B1380"/>
  <c r="B1381"/>
  <c r="B1382"/>
  <c r="B1383"/>
  <c r="B1384"/>
  <c r="B1385"/>
  <c r="B1386"/>
  <c r="B1387"/>
  <c r="B1388"/>
  <c r="B1389"/>
  <c r="B1390"/>
  <c r="B1391"/>
  <c r="B1392"/>
  <c r="B1393"/>
  <c r="B1394"/>
  <c r="B1395"/>
  <c r="B1396"/>
  <c r="B1397"/>
  <c r="B1398"/>
  <c r="B1399"/>
  <c r="B1400"/>
  <c r="B1401"/>
  <c r="B1402"/>
  <c r="B1403"/>
  <c r="B1404"/>
  <c r="B1405"/>
  <c r="B1406"/>
  <c r="B1407"/>
  <c r="B1408"/>
  <c r="B1409"/>
  <c r="B1410"/>
  <c r="B1411"/>
  <c r="B1412"/>
  <c r="B1413"/>
  <c r="B1414"/>
  <c r="B1415"/>
  <c r="B1416"/>
  <c r="B1417"/>
  <c r="B1418"/>
  <c r="B1419"/>
  <c r="B1420"/>
  <c r="B1421"/>
  <c r="B1422"/>
  <c r="B1423"/>
  <c r="B1424"/>
  <c r="B1425"/>
  <c r="B1426"/>
  <c r="B1427"/>
  <c r="B1428"/>
  <c r="B1429"/>
  <c r="B1430"/>
  <c r="B1431"/>
  <c r="B1432"/>
  <c r="B1433"/>
  <c r="B1434"/>
  <c r="B1435"/>
  <c r="B1436"/>
  <c r="B1437"/>
  <c r="B1438"/>
  <c r="B1439"/>
  <c r="B1440"/>
  <c r="B1441"/>
  <c r="B1442"/>
  <c r="B1443"/>
  <c r="B1444"/>
  <c r="B1445"/>
  <c r="B1446"/>
  <c r="B1447"/>
  <c r="B1448"/>
  <c r="B1449"/>
  <c r="B1450"/>
  <c r="B1451"/>
  <c r="B1452"/>
  <c r="B1453"/>
  <c r="B1454"/>
  <c r="B1455"/>
  <c r="B1456"/>
  <c r="B1457"/>
  <c r="B1458"/>
  <c r="B1459"/>
  <c r="B1460"/>
  <c r="B1461"/>
  <c r="B1462"/>
  <c r="B1463"/>
  <c r="B1464"/>
  <c r="B1465"/>
  <c r="B1466"/>
  <c r="B1467"/>
  <c r="B1468"/>
  <c r="B1469"/>
  <c r="B1470"/>
  <c r="B1471"/>
  <c r="B1472"/>
  <c r="B1473"/>
  <c r="B1474"/>
  <c r="B1475"/>
  <c r="B1476"/>
  <c r="B1477"/>
  <c r="B1478"/>
  <c r="B1479"/>
  <c r="B1480"/>
  <c r="B1481"/>
  <c r="B1482"/>
  <c r="B1483"/>
  <c r="B1484"/>
  <c r="B1485"/>
  <c r="B1486"/>
  <c r="B1487"/>
  <c r="B1488"/>
  <c r="B1489"/>
  <c r="B1490"/>
  <c r="B1491"/>
  <c r="B1492"/>
  <c r="B1493"/>
  <c r="B1494"/>
  <c r="B1495"/>
  <c r="B1496"/>
  <c r="B1497"/>
  <c r="B1498"/>
  <c r="B1499"/>
  <c r="B1500"/>
  <c r="B1501"/>
  <c r="B1502"/>
  <c r="B1503"/>
  <c r="B1504"/>
  <c r="B1505"/>
  <c r="B1506"/>
  <c r="B1507"/>
  <c r="B1508"/>
  <c r="B1509"/>
  <c r="B1510"/>
  <c r="B1511"/>
  <c r="B1512"/>
  <c r="B1513"/>
  <c r="B1514"/>
  <c r="B1515"/>
  <c r="B1516"/>
  <c r="B1517"/>
  <c r="B1518"/>
  <c r="B1519"/>
  <c r="B1520"/>
  <c r="B1521"/>
  <c r="B1522"/>
  <c r="B1523"/>
  <c r="B1524"/>
  <c r="B1525"/>
  <c r="B1526"/>
  <c r="B1527"/>
  <c r="B1528"/>
  <c r="B1529"/>
  <c r="B1530"/>
  <c r="B1531"/>
  <c r="B1532"/>
  <c r="B1533"/>
  <c r="B1534"/>
  <c r="B1535"/>
  <c r="B1536"/>
  <c r="B1537"/>
  <c r="B1538"/>
  <c r="B1539"/>
  <c r="B1540"/>
  <c r="B1541"/>
  <c r="B1542"/>
  <c r="B1543"/>
  <c r="B1544"/>
  <c r="B1545"/>
  <c r="B1546"/>
  <c r="B1547"/>
  <c r="B1548"/>
  <c r="B1549"/>
  <c r="B1550"/>
  <c r="B1551"/>
  <c r="B1552"/>
  <c r="B1553"/>
  <c r="B1554"/>
  <c r="B1555"/>
  <c r="B1556"/>
  <c r="B1557"/>
  <c r="B1558"/>
  <c r="B1559"/>
  <c r="B1560"/>
  <c r="B1561"/>
  <c r="B1562"/>
  <c r="B1563"/>
  <c r="B1564"/>
  <c r="B1565"/>
  <c r="B1566"/>
  <c r="B1567"/>
  <c r="B977"/>
  <c r="F91" i="27"/>
  <c r="F260" i="3"/>
  <c r="H280"/>
  <c r="L32" i="37"/>
  <c r="K32"/>
  <c r="B2"/>
  <c r="B3"/>
  <c r="B4"/>
  <c r="B5"/>
  <c r="C5"/>
  <c r="D5"/>
  <c r="B6"/>
  <c r="C6"/>
  <c r="D6"/>
  <c r="B7"/>
  <c r="C7"/>
  <c r="D7"/>
  <c r="B8"/>
  <c r="C8"/>
  <c r="D8"/>
  <c r="B9"/>
  <c r="C9"/>
  <c r="D9"/>
  <c r="B10"/>
  <c r="C10"/>
  <c r="D10"/>
  <c r="B11"/>
  <c r="C11"/>
  <c r="D11"/>
  <c r="B12"/>
  <c r="C12"/>
  <c r="D12"/>
  <c r="B13"/>
  <c r="B14"/>
  <c r="C14"/>
  <c r="D14"/>
  <c r="G14"/>
  <c r="B15"/>
  <c r="C15"/>
  <c r="D15"/>
  <c r="G15"/>
  <c r="B16"/>
  <c r="C16"/>
  <c r="D16"/>
  <c r="G16"/>
  <c r="B17"/>
  <c r="C17"/>
  <c r="D17"/>
  <c r="G17"/>
  <c r="B18"/>
  <c r="C18"/>
  <c r="D18"/>
  <c r="G18"/>
  <c r="B19"/>
  <c r="B20"/>
  <c r="C20"/>
  <c r="D20"/>
  <c r="B21"/>
  <c r="C21"/>
  <c r="D21"/>
  <c r="B22"/>
  <c r="C22"/>
  <c r="D22"/>
  <c r="B23"/>
  <c r="C23"/>
  <c r="D23"/>
  <c r="B24"/>
  <c r="C24"/>
  <c r="D24"/>
  <c r="B25"/>
  <c r="B26"/>
  <c r="G26" s="1"/>
  <c r="C26"/>
  <c r="D26"/>
  <c r="B27"/>
  <c r="G27" s="1"/>
  <c r="C27"/>
  <c r="D27"/>
  <c r="B28"/>
  <c r="G28" s="1"/>
  <c r="C28"/>
  <c r="D28"/>
  <c r="B29"/>
  <c r="G29" s="1"/>
  <c r="C29"/>
  <c r="D29"/>
  <c r="B30"/>
  <c r="G30" s="1"/>
  <c r="C30"/>
  <c r="D30"/>
  <c r="B31"/>
  <c r="G31" s="1"/>
  <c r="C31"/>
  <c r="D31"/>
  <c r="B32"/>
  <c r="G32" s="1"/>
  <c r="C32"/>
  <c r="D32"/>
  <c r="B33"/>
  <c r="B34"/>
  <c r="C34"/>
  <c r="D34"/>
  <c r="B35"/>
  <c r="C35"/>
  <c r="D35"/>
  <c r="B36"/>
  <c r="B37"/>
  <c r="G37" s="1"/>
  <c r="C37"/>
  <c r="D37"/>
  <c r="B38"/>
  <c r="G38" s="1"/>
  <c r="C38"/>
  <c r="D38"/>
  <c r="B39"/>
  <c r="G39" s="1"/>
  <c r="C39"/>
  <c r="D39"/>
  <c r="B40"/>
  <c r="B41"/>
  <c r="B42"/>
  <c r="G42" s="1"/>
  <c r="C42"/>
  <c r="D42"/>
  <c r="B43"/>
  <c r="G43" s="1"/>
  <c r="C43"/>
  <c r="D43"/>
  <c r="B44"/>
  <c r="G44" s="1"/>
  <c r="C44"/>
  <c r="D44"/>
  <c r="B45"/>
  <c r="G45" s="1"/>
  <c r="C45"/>
  <c r="D45"/>
  <c r="B46"/>
  <c r="B47"/>
  <c r="B48"/>
  <c r="G48" s="1"/>
  <c r="C48"/>
  <c r="D48"/>
  <c r="B49"/>
  <c r="G49" s="1"/>
  <c r="C49"/>
  <c r="D49"/>
  <c r="B50"/>
  <c r="B51"/>
  <c r="C51"/>
  <c r="D51"/>
  <c r="B52"/>
  <c r="C52"/>
  <c r="D52"/>
  <c r="B53"/>
  <c r="C53"/>
  <c r="D53"/>
  <c r="B54"/>
  <c r="C54"/>
  <c r="D54"/>
  <c r="B55"/>
  <c r="B56"/>
  <c r="G56" s="1"/>
  <c r="C56"/>
  <c r="D56"/>
  <c r="B57"/>
  <c r="G57" s="1"/>
  <c r="C57"/>
  <c r="D57"/>
  <c r="B58"/>
  <c r="B59"/>
  <c r="C59"/>
  <c r="D59"/>
  <c r="B60"/>
  <c r="G60" s="1"/>
  <c r="C60"/>
  <c r="D60"/>
  <c r="B61"/>
  <c r="B62"/>
  <c r="C62"/>
  <c r="D62"/>
  <c r="B63"/>
  <c r="C63"/>
  <c r="D63"/>
  <c r="B64"/>
  <c r="B65"/>
  <c r="G65" s="1"/>
  <c r="C65"/>
  <c r="D65"/>
  <c r="B66"/>
  <c r="G66" s="1"/>
  <c r="C66"/>
  <c r="D66"/>
  <c r="B67"/>
  <c r="B68"/>
  <c r="C68"/>
  <c r="D68"/>
  <c r="B69"/>
  <c r="C69"/>
  <c r="D69"/>
  <c r="B70"/>
  <c r="B71"/>
  <c r="G71" s="1"/>
  <c r="C71"/>
  <c r="D71"/>
  <c r="B72"/>
  <c r="G72" s="1"/>
  <c r="C72"/>
  <c r="D72"/>
  <c r="B73"/>
  <c r="G73" s="1"/>
  <c r="C73"/>
  <c r="D73"/>
  <c r="B74"/>
  <c r="G74" s="1"/>
  <c r="C74"/>
  <c r="D74"/>
  <c r="B75"/>
  <c r="B76"/>
  <c r="B77"/>
  <c r="G77" s="1"/>
  <c r="C77"/>
  <c r="D77"/>
  <c r="B78"/>
  <c r="G78" s="1"/>
  <c r="C78"/>
  <c r="D78"/>
  <c r="B79"/>
  <c r="G79" s="1"/>
  <c r="C79"/>
  <c r="D79"/>
  <c r="B80"/>
  <c r="G80" s="1"/>
  <c r="C80"/>
  <c r="D80"/>
  <c r="B81"/>
  <c r="G81" s="1"/>
  <c r="C81"/>
  <c r="D81"/>
  <c r="B82"/>
  <c r="G82" s="1"/>
  <c r="C82"/>
  <c r="D82"/>
  <c r="B83"/>
  <c r="G83" s="1"/>
  <c r="C83"/>
  <c r="D83"/>
  <c r="B84"/>
  <c r="B85"/>
  <c r="C85"/>
  <c r="D85"/>
  <c r="B86"/>
  <c r="C86"/>
  <c r="D86"/>
  <c r="B87"/>
  <c r="C87"/>
  <c r="D87"/>
  <c r="B88"/>
  <c r="C88"/>
  <c r="D88"/>
  <c r="B89"/>
  <c r="C89"/>
  <c r="D89"/>
  <c r="B90"/>
  <c r="C90"/>
  <c r="D90"/>
  <c r="B91"/>
  <c r="B92"/>
  <c r="G92" s="1"/>
  <c r="C92"/>
  <c r="D92"/>
  <c r="B93"/>
  <c r="G93" s="1"/>
  <c r="C93"/>
  <c r="D93"/>
  <c r="B94"/>
  <c r="G94" s="1"/>
  <c r="C94"/>
  <c r="D94"/>
  <c r="B95"/>
  <c r="G95" s="1"/>
  <c r="C95"/>
  <c r="D95"/>
  <c r="B96"/>
  <c r="G96" s="1"/>
  <c r="C96"/>
  <c r="D96"/>
  <c r="B97"/>
  <c r="G97" s="1"/>
  <c r="C97"/>
  <c r="D97"/>
  <c r="B98"/>
  <c r="G98" s="1"/>
  <c r="C98"/>
  <c r="D98"/>
  <c r="B99"/>
  <c r="B100"/>
  <c r="C100"/>
  <c r="D100"/>
  <c r="B101"/>
  <c r="C101"/>
  <c r="D101"/>
  <c r="B102"/>
  <c r="C102"/>
  <c r="D102"/>
  <c r="B103"/>
  <c r="C103"/>
  <c r="D103"/>
  <c r="B104"/>
  <c r="C104"/>
  <c r="D104"/>
  <c r="B105"/>
  <c r="C105"/>
  <c r="D105"/>
  <c r="B106"/>
  <c r="B107"/>
  <c r="B108"/>
  <c r="C108"/>
  <c r="D108"/>
  <c r="B109"/>
  <c r="C109"/>
  <c r="D109"/>
  <c r="B110"/>
  <c r="C110"/>
  <c r="D110"/>
  <c r="B111"/>
  <c r="C111"/>
  <c r="D111"/>
  <c r="B112"/>
  <c r="B113"/>
  <c r="G113" s="1"/>
  <c r="C113"/>
  <c r="D113"/>
  <c r="B114"/>
  <c r="G114" s="1"/>
  <c r="C114"/>
  <c r="D114"/>
  <c r="B115"/>
  <c r="G115" s="1"/>
  <c r="C115"/>
  <c r="D115"/>
  <c r="B116"/>
  <c r="G116" s="1"/>
  <c r="C116"/>
  <c r="D116"/>
  <c r="B117"/>
  <c r="G117" s="1"/>
  <c r="C117"/>
  <c r="D117"/>
  <c r="B118"/>
  <c r="G118" s="1"/>
  <c r="C118"/>
  <c r="D118"/>
  <c r="B119"/>
  <c r="G119" s="1"/>
  <c r="C119"/>
  <c r="D119"/>
  <c r="B120"/>
  <c r="B121"/>
  <c r="C121"/>
  <c r="D121"/>
  <c r="B122"/>
  <c r="C122"/>
  <c r="D122"/>
  <c r="B123"/>
  <c r="C123"/>
  <c r="D123"/>
  <c r="B124"/>
  <c r="B125"/>
  <c r="B126"/>
  <c r="C126"/>
  <c r="D126"/>
  <c r="B127"/>
  <c r="C127"/>
  <c r="D127"/>
  <c r="B128"/>
  <c r="B129"/>
  <c r="C129"/>
  <c r="D129"/>
  <c r="G129"/>
  <c r="B130"/>
  <c r="C130"/>
  <c r="D130"/>
  <c r="G130"/>
  <c r="B131"/>
  <c r="B132"/>
  <c r="B133"/>
  <c r="C133"/>
  <c r="D133"/>
  <c r="G133"/>
  <c r="B134"/>
  <c r="C134"/>
  <c r="D134"/>
  <c r="G134"/>
  <c r="B135"/>
  <c r="C135"/>
  <c r="D135"/>
  <c r="G135"/>
  <c r="B136"/>
  <c r="C136"/>
  <c r="D136"/>
  <c r="G136"/>
  <c r="B137"/>
  <c r="B138"/>
  <c r="B139"/>
  <c r="C139"/>
  <c r="D139"/>
  <c r="G139"/>
  <c r="B140"/>
  <c r="C140"/>
  <c r="D140"/>
  <c r="G140"/>
  <c r="B141"/>
  <c r="C141"/>
  <c r="D141"/>
  <c r="G141"/>
  <c r="B142"/>
  <c r="C142"/>
  <c r="D142"/>
  <c r="G142"/>
  <c r="B143"/>
  <c r="C143"/>
  <c r="D143"/>
  <c r="G143"/>
  <c r="B144"/>
  <c r="C144"/>
  <c r="D144"/>
  <c r="G144"/>
  <c r="B145"/>
  <c r="C145"/>
  <c r="D145"/>
  <c r="G145"/>
  <c r="B146"/>
  <c r="C146"/>
  <c r="D146"/>
  <c r="G146"/>
  <c r="B147"/>
  <c r="C147"/>
  <c r="D147"/>
  <c r="G147"/>
  <c r="B148"/>
  <c r="C148"/>
  <c r="D148"/>
  <c r="G148"/>
  <c r="B149"/>
  <c r="B150"/>
  <c r="B151"/>
  <c r="B152"/>
  <c r="C152"/>
  <c r="D152"/>
  <c r="B153"/>
  <c r="C153"/>
  <c r="D153"/>
  <c r="B154"/>
  <c r="C154"/>
  <c r="D154"/>
  <c r="B155"/>
  <c r="C155"/>
  <c r="D155"/>
  <c r="B156"/>
  <c r="C156"/>
  <c r="D156"/>
  <c r="B157"/>
  <c r="B158"/>
  <c r="G158" s="1"/>
  <c r="C158"/>
  <c r="D158"/>
  <c r="B159"/>
  <c r="G159" s="1"/>
  <c r="C159"/>
  <c r="D159"/>
  <c r="B160"/>
  <c r="G160" s="1"/>
  <c r="C160"/>
  <c r="D160"/>
  <c r="B161"/>
  <c r="B162"/>
  <c r="B163"/>
  <c r="G163" s="1"/>
  <c r="C163"/>
  <c r="D163"/>
  <c r="B164"/>
  <c r="G164" s="1"/>
  <c r="C164"/>
  <c r="D164"/>
  <c r="B165"/>
  <c r="G165" s="1"/>
  <c r="C165"/>
  <c r="D165"/>
  <c r="B166"/>
  <c r="G166" s="1"/>
  <c r="C166"/>
  <c r="D166"/>
  <c r="B167"/>
  <c r="B168"/>
  <c r="C168"/>
  <c r="D168"/>
  <c r="B169"/>
  <c r="C169"/>
  <c r="D169"/>
  <c r="B170"/>
  <c r="C170"/>
  <c r="D170"/>
  <c r="B171"/>
  <c r="C171"/>
  <c r="D171"/>
  <c r="B172"/>
  <c r="C172"/>
  <c r="D172"/>
  <c r="B173"/>
  <c r="C173"/>
  <c r="D173"/>
  <c r="B174"/>
  <c r="C174"/>
  <c r="D174"/>
  <c r="B175"/>
  <c r="B176"/>
  <c r="C176"/>
  <c r="D176"/>
  <c r="G176"/>
  <c r="B177"/>
  <c r="C177"/>
  <c r="D177"/>
  <c r="G177"/>
  <c r="B178"/>
  <c r="C178"/>
  <c r="D178"/>
  <c r="G178"/>
  <c r="B179"/>
  <c r="C179"/>
  <c r="D179"/>
  <c r="G179"/>
  <c r="B180"/>
  <c r="C180"/>
  <c r="D180"/>
  <c r="G180"/>
  <c r="B181"/>
  <c r="C181"/>
  <c r="D181"/>
  <c r="G181"/>
  <c r="B182"/>
  <c r="C182"/>
  <c r="D182"/>
  <c r="G182"/>
  <c r="B183"/>
  <c r="C183"/>
  <c r="D183"/>
  <c r="G183"/>
  <c r="B184"/>
  <c r="C184"/>
  <c r="D184"/>
  <c r="G184"/>
  <c r="B185"/>
  <c r="C185"/>
  <c r="D185"/>
  <c r="G185"/>
  <c r="B186"/>
  <c r="B187"/>
  <c r="C187"/>
  <c r="D187"/>
  <c r="B188"/>
  <c r="C188"/>
  <c r="D188"/>
  <c r="B189"/>
  <c r="C189"/>
  <c r="G189"/>
  <c r="D189"/>
  <c r="B190"/>
  <c r="C190"/>
  <c r="D190"/>
  <c r="B191"/>
  <c r="C191"/>
  <c r="D191"/>
  <c r="B192"/>
  <c r="C192"/>
  <c r="D192"/>
  <c r="B193"/>
  <c r="C193"/>
  <c r="D193"/>
  <c r="B194"/>
  <c r="B195"/>
  <c r="B196"/>
  <c r="C196"/>
  <c r="D196"/>
  <c r="B197"/>
  <c r="C197"/>
  <c r="D197"/>
  <c r="B198"/>
  <c r="C198"/>
  <c r="D198"/>
  <c r="B199"/>
  <c r="C199"/>
  <c r="D199"/>
  <c r="B200"/>
  <c r="B201"/>
  <c r="C201"/>
  <c r="D201"/>
  <c r="G201"/>
  <c r="B202"/>
  <c r="C202"/>
  <c r="D202"/>
  <c r="G202"/>
  <c r="B203"/>
  <c r="C203"/>
  <c r="D203"/>
  <c r="G203"/>
  <c r="B204"/>
  <c r="C204"/>
  <c r="D204"/>
  <c r="G204"/>
  <c r="B205"/>
  <c r="C205"/>
  <c r="D205"/>
  <c r="G205"/>
  <c r="B206"/>
  <c r="C206"/>
  <c r="D206"/>
  <c r="G206"/>
  <c r="B207"/>
  <c r="C207"/>
  <c r="D207"/>
  <c r="G207"/>
  <c r="B208"/>
  <c r="B209"/>
  <c r="C209"/>
  <c r="D209"/>
  <c r="B210"/>
  <c r="C210"/>
  <c r="D210"/>
  <c r="B211"/>
  <c r="C211"/>
  <c r="D211"/>
  <c r="B212"/>
  <c r="C212"/>
  <c r="D212"/>
  <c r="B213"/>
  <c r="B214"/>
  <c r="B215"/>
  <c r="C215"/>
  <c r="D215"/>
  <c r="B216"/>
  <c r="C216"/>
  <c r="D216"/>
  <c r="B217"/>
  <c r="B218"/>
  <c r="C218"/>
  <c r="D218"/>
  <c r="G218"/>
  <c r="B219"/>
  <c r="C219"/>
  <c r="D219"/>
  <c r="G219"/>
  <c r="B220"/>
  <c r="C220"/>
  <c r="D220"/>
  <c r="G220"/>
  <c r="B221"/>
  <c r="C221"/>
  <c r="D221"/>
  <c r="G221"/>
  <c r="B222"/>
  <c r="B223"/>
  <c r="B224"/>
  <c r="C224"/>
  <c r="D224"/>
  <c r="G224"/>
  <c r="B225"/>
  <c r="C225"/>
  <c r="D225"/>
  <c r="G225"/>
  <c r="B226"/>
  <c r="B227"/>
  <c r="C227"/>
  <c r="D227"/>
  <c r="B228"/>
  <c r="C228"/>
  <c r="D228"/>
  <c r="B229"/>
  <c r="B230"/>
  <c r="C230"/>
  <c r="D230"/>
  <c r="G230"/>
  <c r="B231"/>
  <c r="C231"/>
  <c r="D231"/>
  <c r="G231"/>
  <c r="B232"/>
  <c r="B233"/>
  <c r="C233"/>
  <c r="D233"/>
  <c r="B234"/>
  <c r="C234"/>
  <c r="D234"/>
  <c r="B235"/>
  <c r="B236"/>
  <c r="C236"/>
  <c r="D236"/>
  <c r="G236"/>
  <c r="B237"/>
  <c r="C237"/>
  <c r="D237"/>
  <c r="G237"/>
  <c r="B238"/>
  <c r="C238"/>
  <c r="D238"/>
  <c r="G238"/>
  <c r="B239"/>
  <c r="B240"/>
  <c r="C240"/>
  <c r="D240"/>
  <c r="B241"/>
  <c r="C241"/>
  <c r="D241"/>
  <c r="B242"/>
  <c r="B243"/>
  <c r="C243"/>
  <c r="D243"/>
  <c r="G243"/>
  <c r="B244"/>
  <c r="C244"/>
  <c r="D244"/>
  <c r="G244"/>
  <c r="B245"/>
  <c r="C245"/>
  <c r="D245"/>
  <c r="G245"/>
  <c r="B246"/>
  <c r="C246"/>
  <c r="D246"/>
  <c r="G246"/>
  <c r="B247"/>
  <c r="B248"/>
  <c r="B249"/>
  <c r="C249"/>
  <c r="D249"/>
  <c r="G249"/>
  <c r="B250"/>
  <c r="C250"/>
  <c r="D250"/>
  <c r="G250"/>
  <c r="B251"/>
  <c r="C251"/>
  <c r="D251"/>
  <c r="G251"/>
  <c r="B252"/>
  <c r="C252"/>
  <c r="D252"/>
  <c r="G252"/>
  <c r="B253"/>
  <c r="C253"/>
  <c r="D253"/>
  <c r="G253"/>
  <c r="B254"/>
  <c r="B255"/>
  <c r="C255"/>
  <c r="D255"/>
  <c r="B256"/>
  <c r="C256"/>
  <c r="D256"/>
  <c r="B257"/>
  <c r="C257"/>
  <c r="D257"/>
  <c r="B258"/>
  <c r="B259"/>
  <c r="B260"/>
  <c r="C260"/>
  <c r="D260"/>
  <c r="B261"/>
  <c r="C261"/>
  <c r="D261"/>
  <c r="B262"/>
  <c r="C262"/>
  <c r="D262"/>
  <c r="B263"/>
  <c r="B264"/>
  <c r="C264"/>
  <c r="D264"/>
  <c r="G264"/>
  <c r="B265"/>
  <c r="C265"/>
  <c r="D265"/>
  <c r="G265"/>
  <c r="B266"/>
  <c r="C266"/>
  <c r="D266"/>
  <c r="G266"/>
  <c r="B267"/>
  <c r="B268"/>
  <c r="C268"/>
  <c r="D268"/>
  <c r="B269"/>
  <c r="C269"/>
  <c r="D269"/>
  <c r="B270"/>
  <c r="C270"/>
  <c r="D270"/>
  <c r="B271"/>
  <c r="C271"/>
  <c r="D271"/>
  <c r="B272"/>
  <c r="C272"/>
  <c r="D272"/>
  <c r="B273"/>
  <c r="B274"/>
  <c r="G274" s="1"/>
  <c r="C274"/>
  <c r="D274"/>
  <c r="B275"/>
  <c r="G275" s="1"/>
  <c r="C275"/>
  <c r="D275"/>
  <c r="B276"/>
  <c r="G276" s="1"/>
  <c r="C276"/>
  <c r="D276"/>
  <c r="B277"/>
  <c r="G277" s="1"/>
  <c r="C277"/>
  <c r="D277"/>
  <c r="B278"/>
  <c r="G278" s="1"/>
  <c r="C278"/>
  <c r="D278"/>
  <c r="B279"/>
  <c r="G279" s="1"/>
  <c r="C279"/>
  <c r="D279"/>
  <c r="B280"/>
  <c r="B281"/>
  <c r="B282"/>
  <c r="B283"/>
  <c r="B284"/>
  <c r="B285"/>
  <c r="C285"/>
  <c r="D285"/>
  <c r="B286"/>
  <c r="C286"/>
  <c r="D286"/>
  <c r="B287"/>
  <c r="C287"/>
  <c r="D287"/>
  <c r="B288"/>
  <c r="C288"/>
  <c r="D288"/>
  <c r="B289"/>
  <c r="C289"/>
  <c r="D289"/>
  <c r="B290"/>
  <c r="B291"/>
  <c r="B292"/>
  <c r="B293"/>
  <c r="C293"/>
  <c r="D293"/>
  <c r="G293"/>
  <c r="B294"/>
  <c r="C294"/>
  <c r="D294"/>
  <c r="G294"/>
  <c r="B295"/>
  <c r="C295"/>
  <c r="D295"/>
  <c r="G295"/>
  <c r="B296"/>
  <c r="B297"/>
  <c r="C297"/>
  <c r="D297"/>
  <c r="B298"/>
  <c r="C298"/>
  <c r="D298"/>
  <c r="B299"/>
  <c r="C299"/>
  <c r="D299"/>
  <c r="B300"/>
  <c r="C300"/>
  <c r="D300"/>
  <c r="B301"/>
  <c r="C301"/>
  <c r="D301"/>
  <c r="B302"/>
  <c r="C302"/>
  <c r="D302"/>
  <c r="B303"/>
  <c r="B304"/>
  <c r="B305"/>
  <c r="C305"/>
  <c r="D305"/>
  <c r="B306"/>
  <c r="C306"/>
  <c r="D306"/>
  <c r="B307"/>
  <c r="C307"/>
  <c r="D307"/>
  <c r="B308"/>
  <c r="C308"/>
  <c r="D308"/>
  <c r="B309"/>
  <c r="B310"/>
  <c r="C310"/>
  <c r="D310"/>
  <c r="G310"/>
  <c r="B311"/>
  <c r="C311"/>
  <c r="D311"/>
  <c r="G311"/>
  <c r="B312"/>
  <c r="C312"/>
  <c r="D312"/>
  <c r="G312"/>
  <c r="B313"/>
  <c r="C313"/>
  <c r="D313"/>
  <c r="G313"/>
  <c r="B314"/>
  <c r="C314"/>
  <c r="D314"/>
  <c r="G314"/>
  <c r="B315"/>
  <c r="C315"/>
  <c r="D315"/>
  <c r="G315"/>
  <c r="B316"/>
  <c r="C316"/>
  <c r="D316"/>
  <c r="G316"/>
  <c r="B317"/>
  <c r="C317"/>
  <c r="D317"/>
  <c r="G317"/>
  <c r="B318"/>
  <c r="B319"/>
  <c r="C319"/>
  <c r="D319"/>
  <c r="B320"/>
  <c r="C320"/>
  <c r="D320"/>
  <c r="B321"/>
  <c r="C321"/>
  <c r="D321"/>
  <c r="B322"/>
  <c r="C322"/>
  <c r="D322"/>
  <c r="B323"/>
  <c r="B324"/>
  <c r="C324"/>
  <c r="D324"/>
  <c r="G324"/>
  <c r="B325"/>
  <c r="C325"/>
  <c r="D325"/>
  <c r="G325"/>
  <c r="B326"/>
  <c r="C326"/>
  <c r="D326"/>
  <c r="G326"/>
  <c r="B327"/>
  <c r="C327"/>
  <c r="D327"/>
  <c r="G327"/>
  <c r="B328"/>
  <c r="B329"/>
  <c r="C329"/>
  <c r="D329"/>
  <c r="B330"/>
  <c r="C330"/>
  <c r="D330"/>
  <c r="B331"/>
  <c r="B332"/>
  <c r="C332"/>
  <c r="D332"/>
  <c r="G332"/>
  <c r="B333"/>
  <c r="C333"/>
  <c r="D333"/>
  <c r="G333"/>
  <c r="B334"/>
  <c r="C334"/>
  <c r="D334"/>
  <c r="G334"/>
  <c r="B335"/>
  <c r="C335"/>
  <c r="D335"/>
  <c r="G335"/>
  <c r="B336"/>
  <c r="B337"/>
  <c r="B338"/>
  <c r="C338"/>
  <c r="D338"/>
  <c r="G338"/>
  <c r="B339"/>
  <c r="C339"/>
  <c r="D339"/>
  <c r="G339"/>
  <c r="B340"/>
  <c r="B341"/>
  <c r="C341"/>
  <c r="D341"/>
  <c r="B342"/>
  <c r="B343"/>
  <c r="B344"/>
  <c r="B345"/>
  <c r="G345" s="1"/>
  <c r="C345"/>
  <c r="D345"/>
  <c r="B346"/>
  <c r="G346" s="1"/>
  <c r="C346"/>
  <c r="D346"/>
  <c r="B347"/>
  <c r="G347" s="1"/>
  <c r="C347"/>
  <c r="D347"/>
  <c r="B348"/>
  <c r="B349"/>
  <c r="C349"/>
  <c r="D349"/>
  <c r="B350"/>
  <c r="C350"/>
  <c r="D350"/>
  <c r="B351"/>
  <c r="C351"/>
  <c r="D351"/>
  <c r="B352"/>
  <c r="C352"/>
  <c r="D352"/>
  <c r="B353"/>
  <c r="C353"/>
  <c r="D353"/>
  <c r="B354"/>
  <c r="C354"/>
  <c r="D354"/>
  <c r="B355"/>
  <c r="B356"/>
  <c r="B357"/>
  <c r="C357"/>
  <c r="D357"/>
  <c r="B358"/>
  <c r="C358"/>
  <c r="D358"/>
  <c r="B359"/>
  <c r="C359"/>
  <c r="D359"/>
  <c r="B360"/>
  <c r="C360"/>
  <c r="D360"/>
  <c r="B361"/>
  <c r="B362"/>
  <c r="G362" s="1"/>
  <c r="C362"/>
  <c r="D362"/>
  <c r="B363"/>
  <c r="G363" s="1"/>
  <c r="C363"/>
  <c r="D363"/>
  <c r="B364"/>
  <c r="G364" s="1"/>
  <c r="C364"/>
  <c r="D364"/>
  <c r="B365"/>
  <c r="G365" s="1"/>
  <c r="C365"/>
  <c r="D365"/>
  <c r="B366"/>
  <c r="G366" s="1"/>
  <c r="C366"/>
  <c r="D366"/>
  <c r="B367"/>
  <c r="G367" s="1"/>
  <c r="C367"/>
  <c r="D367"/>
  <c r="B368"/>
  <c r="G368" s="1"/>
  <c r="C368"/>
  <c r="D368"/>
  <c r="B369"/>
  <c r="G369" s="1"/>
  <c r="C369"/>
  <c r="D369"/>
  <c r="B370"/>
  <c r="B371"/>
  <c r="C371"/>
  <c r="D371"/>
  <c r="B372"/>
  <c r="C372"/>
  <c r="D372"/>
  <c r="B373"/>
  <c r="C373"/>
  <c r="D373"/>
  <c r="B374"/>
  <c r="C374"/>
  <c r="D374"/>
  <c r="B375"/>
  <c r="B376"/>
  <c r="G376" s="1"/>
  <c r="C376"/>
  <c r="D376"/>
  <c r="B377"/>
  <c r="G377" s="1"/>
  <c r="C377"/>
  <c r="D377"/>
  <c r="B378"/>
  <c r="G378" s="1"/>
  <c r="C378"/>
  <c r="D378"/>
  <c r="B379"/>
  <c r="G379" s="1"/>
  <c r="C379"/>
  <c r="D379"/>
  <c r="B380"/>
  <c r="B381"/>
  <c r="C381"/>
  <c r="D381"/>
  <c r="B382"/>
  <c r="C382"/>
  <c r="D382"/>
  <c r="B383"/>
  <c r="B384"/>
  <c r="G384" s="1"/>
  <c r="C384"/>
  <c r="D384"/>
  <c r="B385"/>
  <c r="G385" s="1"/>
  <c r="C385"/>
  <c r="D385"/>
  <c r="B386"/>
  <c r="G386" s="1"/>
  <c r="C386"/>
  <c r="D386"/>
  <c r="B387"/>
  <c r="G387" s="1"/>
  <c r="C387"/>
  <c r="D387"/>
  <c r="B388"/>
  <c r="B389"/>
  <c r="B390"/>
  <c r="G390" s="1"/>
  <c r="C390"/>
  <c r="D390"/>
  <c r="B391"/>
  <c r="G391" s="1"/>
  <c r="C391"/>
  <c r="D391"/>
  <c r="B392"/>
  <c r="B393"/>
  <c r="C393"/>
  <c r="D393"/>
  <c r="B394"/>
  <c r="B395"/>
  <c r="C395"/>
  <c r="D395"/>
  <c r="G395"/>
  <c r="B396"/>
  <c r="C396"/>
  <c r="D396"/>
  <c r="G396"/>
  <c r="B397"/>
  <c r="C397"/>
  <c r="D397"/>
  <c r="G397"/>
  <c r="B398"/>
  <c r="C398"/>
  <c r="D398"/>
  <c r="G398"/>
  <c r="B399"/>
  <c r="B400"/>
  <c r="B401"/>
  <c r="C401"/>
  <c r="D401"/>
  <c r="G401"/>
  <c r="B402"/>
  <c r="C402"/>
  <c r="D402"/>
  <c r="G402"/>
  <c r="B403"/>
  <c r="C403"/>
  <c r="D403"/>
  <c r="G403"/>
  <c r="B404"/>
  <c r="B405"/>
  <c r="B406"/>
  <c r="B407"/>
  <c r="B408"/>
  <c r="B409"/>
  <c r="B410"/>
  <c r="B411"/>
  <c r="B412"/>
  <c r="B413"/>
  <c r="B414"/>
  <c r="C414"/>
  <c r="D414"/>
  <c r="G414"/>
  <c r="B415"/>
  <c r="C415"/>
  <c r="D415"/>
  <c r="G415"/>
  <c r="B416"/>
  <c r="C416"/>
  <c r="D416"/>
  <c r="G416"/>
  <c r="B417"/>
  <c r="C417"/>
  <c r="D417"/>
  <c r="G417"/>
  <c r="B418"/>
  <c r="B419"/>
  <c r="C419"/>
  <c r="D419"/>
  <c r="B420"/>
  <c r="C420"/>
  <c r="D420"/>
  <c r="B421"/>
  <c r="B422"/>
  <c r="C422"/>
  <c r="D422"/>
  <c r="G422"/>
  <c r="B423"/>
  <c r="C423"/>
  <c r="D423"/>
  <c r="G423"/>
  <c r="B424"/>
  <c r="C424"/>
  <c r="D424"/>
  <c r="G424"/>
  <c r="B425"/>
  <c r="C425"/>
  <c r="D425"/>
  <c r="G425"/>
  <c r="B426"/>
  <c r="B427"/>
  <c r="C427"/>
  <c r="D427"/>
  <c r="B428"/>
  <c r="C428"/>
  <c r="D428"/>
  <c r="B429"/>
  <c r="C429"/>
  <c r="D429"/>
  <c r="B430"/>
  <c r="C430"/>
  <c r="D430"/>
  <c r="B431"/>
  <c r="C431"/>
  <c r="D431"/>
  <c r="B432"/>
  <c r="C432"/>
  <c r="D432"/>
  <c r="B433"/>
  <c r="B434"/>
  <c r="C434"/>
  <c r="D434"/>
  <c r="G434"/>
  <c r="B435"/>
  <c r="C435"/>
  <c r="D435"/>
  <c r="G435"/>
  <c r="B436"/>
  <c r="C436"/>
  <c r="D436"/>
  <c r="G436"/>
  <c r="B437"/>
  <c r="C437"/>
  <c r="D437"/>
  <c r="G437"/>
  <c r="B438"/>
  <c r="B439"/>
  <c r="C439"/>
  <c r="D439"/>
  <c r="B440"/>
  <c r="C440"/>
  <c r="D440"/>
  <c r="B441"/>
  <c r="C441"/>
  <c r="D441"/>
  <c r="B442"/>
  <c r="C442"/>
  <c r="D442"/>
  <c r="B443"/>
  <c r="C443"/>
  <c r="D443"/>
  <c r="B444"/>
  <c r="C444"/>
  <c r="D444"/>
  <c r="B445"/>
  <c r="C445"/>
  <c r="D445"/>
  <c r="B446"/>
  <c r="B447"/>
  <c r="G447" s="1"/>
  <c r="C447"/>
  <c r="D447"/>
  <c r="B448"/>
  <c r="G448" s="1"/>
  <c r="C448"/>
  <c r="D448"/>
  <c r="B449"/>
  <c r="G449" s="1"/>
  <c r="C449"/>
  <c r="D449"/>
  <c r="B450"/>
  <c r="B451"/>
  <c r="B452"/>
  <c r="G452" s="1"/>
  <c r="C452"/>
  <c r="D452"/>
  <c r="B453"/>
  <c r="G453" s="1"/>
  <c r="C453"/>
  <c r="D453"/>
  <c r="B454"/>
  <c r="B455"/>
  <c r="C455"/>
  <c r="D455"/>
  <c r="B456"/>
  <c r="C456"/>
  <c r="D456"/>
  <c r="B457"/>
  <c r="B458"/>
  <c r="G458" s="1"/>
  <c r="C458"/>
  <c r="D458"/>
  <c r="B459"/>
  <c r="G459" s="1"/>
  <c r="C459"/>
  <c r="D459"/>
  <c r="B460"/>
  <c r="B461"/>
  <c r="C461"/>
  <c r="D461"/>
  <c r="B462"/>
  <c r="C462"/>
  <c r="D462"/>
  <c r="B463"/>
  <c r="B464"/>
  <c r="B465"/>
  <c r="C465"/>
  <c r="D465"/>
  <c r="B466"/>
  <c r="C466"/>
  <c r="D466"/>
  <c r="B467"/>
  <c r="C467"/>
  <c r="D467"/>
  <c r="B468"/>
  <c r="C468"/>
  <c r="D468"/>
  <c r="B469"/>
  <c r="B470"/>
  <c r="G470" s="1"/>
  <c r="C470"/>
  <c r="D470"/>
  <c r="B471"/>
  <c r="G471" s="1"/>
  <c r="C471"/>
  <c r="D471"/>
  <c r="B472"/>
  <c r="B473"/>
  <c r="C473"/>
  <c r="D473"/>
  <c r="B474"/>
  <c r="C474"/>
  <c r="D474"/>
  <c r="B475"/>
  <c r="B476"/>
  <c r="B477"/>
  <c r="C477"/>
  <c r="D477"/>
  <c r="B478"/>
  <c r="C478"/>
  <c r="D478"/>
  <c r="B479"/>
  <c r="C479"/>
  <c r="D479"/>
  <c r="B480"/>
  <c r="C480"/>
  <c r="D480"/>
  <c r="B481"/>
  <c r="B482"/>
  <c r="G482" s="1"/>
  <c r="C482"/>
  <c r="D482"/>
  <c r="B483"/>
  <c r="G483" s="1"/>
  <c r="C483"/>
  <c r="D483"/>
  <c r="B484"/>
  <c r="G484" s="1"/>
  <c r="C484"/>
  <c r="D484"/>
  <c r="B485"/>
  <c r="G485" s="1"/>
  <c r="C485"/>
  <c r="D485"/>
  <c r="B486"/>
  <c r="B487"/>
  <c r="C487"/>
  <c r="D487"/>
  <c r="B488"/>
  <c r="C488"/>
  <c r="D488"/>
  <c r="B489"/>
  <c r="C489"/>
  <c r="D489"/>
  <c r="B490"/>
  <c r="C490"/>
  <c r="D490"/>
  <c r="B491"/>
  <c r="C491"/>
  <c r="D491"/>
  <c r="B492"/>
  <c r="C492"/>
  <c r="D492"/>
  <c r="B493"/>
  <c r="B494"/>
  <c r="G494" s="1"/>
  <c r="C494"/>
  <c r="D494"/>
  <c r="B495"/>
  <c r="G495" s="1"/>
  <c r="C495"/>
  <c r="D495"/>
  <c r="B496"/>
  <c r="G496" s="1"/>
  <c r="C496"/>
  <c r="D496"/>
  <c r="B497"/>
  <c r="G497" s="1"/>
  <c r="C497"/>
  <c r="D497"/>
  <c r="B498"/>
  <c r="B499"/>
  <c r="C499"/>
  <c r="D499"/>
  <c r="B500"/>
  <c r="C500"/>
  <c r="D500"/>
  <c r="B501"/>
  <c r="C501"/>
  <c r="D501"/>
  <c r="B502"/>
  <c r="C502"/>
  <c r="D502"/>
  <c r="B503"/>
  <c r="C503"/>
  <c r="D503"/>
  <c r="B504"/>
  <c r="C504"/>
  <c r="D504"/>
  <c r="B505"/>
  <c r="C505"/>
  <c r="D505"/>
  <c r="B506"/>
  <c r="B507"/>
  <c r="B508"/>
  <c r="C508"/>
  <c r="D508"/>
  <c r="B509"/>
  <c r="C509"/>
  <c r="D509"/>
  <c r="B510"/>
  <c r="B511"/>
  <c r="C511"/>
  <c r="D511"/>
  <c r="G511"/>
  <c r="B512"/>
  <c r="C512"/>
  <c r="D512"/>
  <c r="G512"/>
  <c r="B513"/>
  <c r="B514"/>
  <c r="C514"/>
  <c r="D514"/>
  <c r="B515"/>
  <c r="C515"/>
  <c r="D515"/>
  <c r="B516"/>
  <c r="B517"/>
  <c r="C517"/>
  <c r="D517"/>
  <c r="G517"/>
  <c r="B518"/>
  <c r="C518"/>
  <c r="D518"/>
  <c r="G518"/>
  <c r="B519"/>
  <c r="B520"/>
  <c r="B521"/>
  <c r="B522"/>
  <c r="C522"/>
  <c r="D522"/>
  <c r="B523"/>
  <c r="C523"/>
  <c r="D523"/>
  <c r="B524"/>
  <c r="C524"/>
  <c r="D524"/>
  <c r="B525"/>
  <c r="C525"/>
  <c r="D525"/>
  <c r="B526"/>
  <c r="B527"/>
  <c r="C527"/>
  <c r="D527"/>
  <c r="G527"/>
  <c r="B528"/>
  <c r="C528"/>
  <c r="D528"/>
  <c r="G528"/>
  <c r="B529"/>
  <c r="B530"/>
  <c r="C530"/>
  <c r="D530"/>
  <c r="B531"/>
  <c r="C531"/>
  <c r="D531"/>
  <c r="B532"/>
  <c r="C532"/>
  <c r="D532"/>
  <c r="B533"/>
  <c r="C533"/>
  <c r="D533"/>
  <c r="B534"/>
  <c r="B535"/>
  <c r="C535"/>
  <c r="D535"/>
  <c r="G535"/>
  <c r="B536"/>
  <c r="C536"/>
  <c r="D536"/>
  <c r="G536"/>
  <c r="B537"/>
  <c r="C537"/>
  <c r="D537"/>
  <c r="G537"/>
  <c r="B538"/>
  <c r="C538"/>
  <c r="D538"/>
  <c r="G538"/>
  <c r="B539"/>
  <c r="C539"/>
  <c r="D539"/>
  <c r="G539"/>
  <c r="B540"/>
  <c r="C540"/>
  <c r="D540"/>
  <c r="G540"/>
  <c r="B541"/>
  <c r="B542"/>
  <c r="C542"/>
  <c r="D542"/>
  <c r="B543"/>
  <c r="C543"/>
  <c r="D543"/>
  <c r="B544"/>
  <c r="C544"/>
  <c r="D544"/>
  <c r="B545"/>
  <c r="C545"/>
  <c r="D545"/>
  <c r="B546"/>
  <c r="B547"/>
  <c r="C547"/>
  <c r="D547"/>
  <c r="G547"/>
  <c r="B548"/>
  <c r="C548"/>
  <c r="D548"/>
  <c r="G548"/>
  <c r="B549"/>
  <c r="C549"/>
  <c r="D549"/>
  <c r="G549"/>
  <c r="B550"/>
  <c r="C550"/>
  <c r="D550"/>
  <c r="G550"/>
  <c r="B551"/>
  <c r="C551"/>
  <c r="D551"/>
  <c r="G551"/>
  <c r="B552"/>
  <c r="C552"/>
  <c r="D552"/>
  <c r="G552"/>
  <c r="B553"/>
  <c r="C553"/>
  <c r="D553"/>
  <c r="G553"/>
  <c r="B554"/>
  <c r="B555"/>
  <c r="C555"/>
  <c r="D555"/>
  <c r="B556"/>
  <c r="C556"/>
  <c r="D556"/>
  <c r="B557"/>
  <c r="C557"/>
  <c r="D557"/>
  <c r="B558"/>
  <c r="B559"/>
  <c r="B560"/>
  <c r="C560"/>
  <c r="D560"/>
  <c r="B561"/>
  <c r="C561"/>
  <c r="D561"/>
  <c r="B562"/>
  <c r="B563"/>
  <c r="C563"/>
  <c r="D563"/>
  <c r="B564"/>
  <c r="C564"/>
  <c r="D564"/>
  <c r="B565"/>
  <c r="B566"/>
  <c r="C566"/>
  <c r="D566"/>
  <c r="B567"/>
  <c r="C567"/>
  <c r="D567"/>
  <c r="B568"/>
  <c r="B569"/>
  <c r="C569"/>
  <c r="D569"/>
  <c r="B570"/>
  <c r="C570"/>
  <c r="D570"/>
  <c r="B571"/>
  <c r="B572"/>
  <c r="B573"/>
  <c r="C573"/>
  <c r="D573"/>
  <c r="B574"/>
  <c r="C574"/>
  <c r="D574"/>
  <c r="B575"/>
  <c r="C575"/>
  <c r="D575"/>
  <c r="B576"/>
  <c r="B577"/>
  <c r="C577"/>
  <c r="D577"/>
  <c r="B578"/>
  <c r="B579"/>
  <c r="C579"/>
  <c r="D579"/>
  <c r="G579"/>
  <c r="B580"/>
  <c r="C580"/>
  <c r="D580"/>
  <c r="G580"/>
  <c r="B581"/>
  <c r="B582"/>
  <c r="C582"/>
  <c r="D582"/>
  <c r="B583"/>
  <c r="C583"/>
  <c r="D583"/>
  <c r="B584"/>
  <c r="B585"/>
  <c r="B586"/>
  <c r="C586"/>
  <c r="D586"/>
  <c r="B587"/>
  <c r="C587"/>
  <c r="D587"/>
  <c r="B588"/>
  <c r="C588"/>
  <c r="D588"/>
  <c r="B589"/>
  <c r="C589"/>
  <c r="D589"/>
  <c r="B590"/>
  <c r="B591"/>
  <c r="C591"/>
  <c r="D591"/>
  <c r="G591"/>
  <c r="B592"/>
  <c r="C592"/>
  <c r="D592"/>
  <c r="G592"/>
  <c r="B593"/>
  <c r="C593"/>
  <c r="D593"/>
  <c r="G593"/>
  <c r="B594"/>
  <c r="B595"/>
  <c r="C595"/>
  <c r="D595"/>
  <c r="B596"/>
  <c r="B597"/>
  <c r="C597"/>
  <c r="D597"/>
  <c r="B598"/>
  <c r="C598"/>
  <c r="D598"/>
  <c r="B599"/>
  <c r="C599"/>
  <c r="D599"/>
  <c r="B600"/>
  <c r="C600"/>
  <c r="D600"/>
  <c r="B601"/>
  <c r="C601"/>
  <c r="D601"/>
  <c r="B602"/>
  <c r="C602"/>
  <c r="D602"/>
  <c r="B603"/>
  <c r="B604"/>
  <c r="C604"/>
  <c r="D604"/>
  <c r="B605"/>
  <c r="C605"/>
  <c r="D605"/>
  <c r="B606"/>
  <c r="C606"/>
  <c r="D606"/>
  <c r="B607"/>
  <c r="C607"/>
  <c r="D607"/>
  <c r="B608"/>
  <c r="B609"/>
  <c r="C609"/>
  <c r="D609"/>
  <c r="B610"/>
  <c r="C610"/>
  <c r="D610"/>
  <c r="B611"/>
  <c r="C611"/>
  <c r="D611"/>
  <c r="B612"/>
  <c r="C612"/>
  <c r="D612"/>
  <c r="B613"/>
  <c r="C613"/>
  <c r="D613"/>
  <c r="B614"/>
  <c r="C614"/>
  <c r="D614"/>
  <c r="B615"/>
  <c r="C615"/>
  <c r="D615"/>
  <c r="B616"/>
  <c r="B617"/>
  <c r="B618"/>
  <c r="C618"/>
  <c r="D618"/>
  <c r="B619"/>
  <c r="C619"/>
  <c r="D619"/>
  <c r="B620"/>
  <c r="B621"/>
  <c r="C621"/>
  <c r="D621"/>
  <c r="B622"/>
  <c r="C622"/>
  <c r="D622"/>
  <c r="B623"/>
  <c r="B624"/>
  <c r="C624"/>
  <c r="D624"/>
  <c r="B625"/>
  <c r="C625"/>
  <c r="D625"/>
  <c r="B626"/>
  <c r="B627"/>
  <c r="B628"/>
  <c r="C628"/>
  <c r="D628"/>
  <c r="G628"/>
  <c r="B629"/>
  <c r="C629"/>
  <c r="D629"/>
  <c r="G629"/>
  <c r="B630"/>
  <c r="B631"/>
  <c r="B632"/>
  <c r="B633"/>
  <c r="B634"/>
  <c r="B635"/>
  <c r="B636"/>
  <c r="B637"/>
  <c r="B638"/>
  <c r="C638"/>
  <c r="D638"/>
  <c r="G638"/>
  <c r="B639"/>
  <c r="C639"/>
  <c r="D639"/>
  <c r="G639"/>
  <c r="B640"/>
  <c r="C640"/>
  <c r="D640"/>
  <c r="G640"/>
  <c r="B641"/>
  <c r="C641"/>
  <c r="D641"/>
  <c r="G641"/>
  <c r="B642"/>
  <c r="B643"/>
  <c r="C643"/>
  <c r="D643"/>
  <c r="B644"/>
  <c r="C644"/>
  <c r="D644"/>
  <c r="B645"/>
  <c r="C645"/>
  <c r="D645"/>
  <c r="B646"/>
  <c r="C646"/>
  <c r="D646"/>
  <c r="B647"/>
  <c r="C647"/>
  <c r="D647"/>
  <c r="B648"/>
  <c r="C648"/>
  <c r="D648"/>
  <c r="B649"/>
  <c r="C649"/>
  <c r="D649"/>
  <c r="B650"/>
  <c r="C650"/>
  <c r="D650"/>
  <c r="B651"/>
  <c r="C651"/>
  <c r="D651"/>
  <c r="B652"/>
  <c r="C652"/>
  <c r="D652"/>
  <c r="B653"/>
  <c r="C653"/>
  <c r="D653"/>
  <c r="B654"/>
  <c r="C654"/>
  <c r="D654"/>
  <c r="B655"/>
  <c r="C655"/>
  <c r="D655"/>
  <c r="B656"/>
  <c r="C656"/>
  <c r="D656"/>
  <c r="B657"/>
  <c r="C657"/>
  <c r="D657"/>
  <c r="B658"/>
  <c r="C658"/>
  <c r="D658"/>
  <c r="B659"/>
  <c r="C659"/>
  <c r="D659"/>
  <c r="B660"/>
  <c r="C660"/>
  <c r="D660"/>
  <c r="B661"/>
  <c r="C661"/>
  <c r="D661"/>
  <c r="B662"/>
  <c r="C662"/>
  <c r="D662"/>
  <c r="B663"/>
  <c r="C663"/>
  <c r="D663"/>
  <c r="B664"/>
  <c r="C664"/>
  <c r="D664"/>
  <c r="B665"/>
  <c r="C665"/>
  <c r="D665"/>
  <c r="B666"/>
  <c r="C666"/>
  <c r="D666"/>
  <c r="B667"/>
  <c r="C667"/>
  <c r="D667"/>
  <c r="B668"/>
  <c r="C668"/>
  <c r="D668"/>
  <c r="B669"/>
  <c r="C669"/>
  <c r="D669"/>
  <c r="B670"/>
  <c r="C670"/>
  <c r="D670"/>
  <c r="B671"/>
  <c r="C671"/>
  <c r="D671"/>
  <c r="B672"/>
  <c r="C672"/>
  <c r="D672"/>
  <c r="B673"/>
  <c r="C673"/>
  <c r="D673"/>
  <c r="B674"/>
  <c r="C674"/>
  <c r="D674"/>
  <c r="B675"/>
  <c r="C675"/>
  <c r="D675"/>
  <c r="B676"/>
  <c r="C676"/>
  <c r="D676"/>
  <c r="B677"/>
  <c r="C677"/>
  <c r="D677"/>
  <c r="B678"/>
  <c r="C678"/>
  <c r="D678"/>
  <c r="B679"/>
  <c r="C679"/>
  <c r="D679"/>
  <c r="B680"/>
  <c r="C680"/>
  <c r="D680"/>
  <c r="B681"/>
  <c r="C681"/>
  <c r="D681"/>
  <c r="B682"/>
  <c r="C682"/>
  <c r="D682"/>
  <c r="B683"/>
  <c r="C683"/>
  <c r="D683"/>
  <c r="B684"/>
  <c r="C684"/>
  <c r="D684"/>
  <c r="B685"/>
  <c r="C685"/>
  <c r="D685"/>
  <c r="B686"/>
  <c r="C686"/>
  <c r="D686"/>
  <c r="B687"/>
  <c r="C687"/>
  <c r="D687"/>
  <c r="B688"/>
  <c r="C688"/>
  <c r="D688"/>
  <c r="B689"/>
  <c r="C689"/>
  <c r="D689"/>
  <c r="B690"/>
  <c r="C690"/>
  <c r="D690"/>
  <c r="B691"/>
  <c r="C691"/>
  <c r="D691"/>
  <c r="B692"/>
  <c r="C692"/>
  <c r="D692"/>
  <c r="B693"/>
  <c r="C693"/>
  <c r="D693"/>
  <c r="B694"/>
  <c r="C694"/>
  <c r="D694"/>
  <c r="B695"/>
  <c r="C695"/>
  <c r="D695"/>
  <c r="B696"/>
  <c r="C696"/>
  <c r="D696"/>
  <c r="B697"/>
  <c r="C697"/>
  <c r="D697"/>
  <c r="B698"/>
  <c r="C698"/>
  <c r="D698"/>
  <c r="B699"/>
  <c r="C699"/>
  <c r="D699"/>
  <c r="B700"/>
  <c r="C700"/>
  <c r="D700"/>
  <c r="B701"/>
  <c r="C701"/>
  <c r="D701"/>
  <c r="B702"/>
  <c r="C702"/>
  <c r="D702"/>
  <c r="B703"/>
  <c r="C703"/>
  <c r="D703"/>
  <c r="B704"/>
  <c r="C704"/>
  <c r="D704"/>
  <c r="B705"/>
  <c r="C705"/>
  <c r="D705"/>
  <c r="B706"/>
  <c r="C706"/>
  <c r="D706"/>
  <c r="B707"/>
  <c r="C707"/>
  <c r="D707"/>
  <c r="B708"/>
  <c r="C708"/>
  <c r="D708"/>
  <c r="B709"/>
  <c r="C709"/>
  <c r="D709"/>
  <c r="B710"/>
  <c r="C710"/>
  <c r="D710"/>
  <c r="B711"/>
  <c r="C711"/>
  <c r="D711"/>
  <c r="B712"/>
  <c r="C712"/>
  <c r="D712"/>
  <c r="B713"/>
  <c r="C713"/>
  <c r="D713"/>
  <c r="B714"/>
  <c r="C714"/>
  <c r="D714"/>
  <c r="B715"/>
  <c r="C715"/>
  <c r="D715"/>
  <c r="B716"/>
  <c r="C716"/>
  <c r="D716"/>
  <c r="B717"/>
  <c r="C717"/>
  <c r="D717"/>
  <c r="B718"/>
  <c r="C718"/>
  <c r="D718"/>
  <c r="B719"/>
  <c r="C719"/>
  <c r="D719"/>
  <c r="B720"/>
  <c r="C720"/>
  <c r="D720"/>
  <c r="B721"/>
  <c r="C721"/>
  <c r="D721"/>
  <c r="B722"/>
  <c r="C722"/>
  <c r="D722"/>
  <c r="B723"/>
  <c r="C723"/>
  <c r="D723"/>
  <c r="B724"/>
  <c r="C724"/>
  <c r="D724"/>
  <c r="B725"/>
  <c r="C725"/>
  <c r="D725"/>
  <c r="B726"/>
  <c r="C726"/>
  <c r="D726"/>
  <c r="B727"/>
  <c r="C727"/>
  <c r="D727"/>
  <c r="B728"/>
  <c r="C728"/>
  <c r="D728"/>
  <c r="B729"/>
  <c r="C729"/>
  <c r="D729"/>
  <c r="B730"/>
  <c r="C730"/>
  <c r="D730"/>
  <c r="B731"/>
  <c r="C731"/>
  <c r="D731"/>
  <c r="B732"/>
  <c r="C732"/>
  <c r="D732"/>
  <c r="B733"/>
  <c r="C733"/>
  <c r="D733"/>
  <c r="B734"/>
  <c r="C734"/>
  <c r="D734"/>
  <c r="B735"/>
  <c r="C735"/>
  <c r="D735"/>
  <c r="B736"/>
  <c r="C736"/>
  <c r="D736"/>
  <c r="B737"/>
  <c r="C737"/>
  <c r="D737"/>
  <c r="B738"/>
  <c r="C738"/>
  <c r="D738"/>
  <c r="B739"/>
  <c r="C739"/>
  <c r="D739"/>
  <c r="B740"/>
  <c r="C740"/>
  <c r="D740"/>
  <c r="B741"/>
  <c r="C741"/>
  <c r="D741"/>
  <c r="B742"/>
  <c r="C742"/>
  <c r="D742"/>
  <c r="B743"/>
  <c r="C743"/>
  <c r="D743"/>
  <c r="B744"/>
  <c r="C744"/>
  <c r="D744"/>
  <c r="B745"/>
  <c r="C745"/>
  <c r="D745"/>
  <c r="B746"/>
  <c r="C746"/>
  <c r="D746"/>
  <c r="B747"/>
  <c r="C747"/>
  <c r="D747"/>
  <c r="B748"/>
  <c r="C748"/>
  <c r="D748"/>
  <c r="B749"/>
  <c r="C749"/>
  <c r="D749"/>
  <c r="B750"/>
  <c r="C750"/>
  <c r="D750"/>
  <c r="B751"/>
  <c r="C751"/>
  <c r="D751"/>
  <c r="B752"/>
  <c r="C752"/>
  <c r="D752"/>
  <c r="B753"/>
  <c r="C753"/>
  <c r="D753"/>
  <c r="B754"/>
  <c r="C754"/>
  <c r="D754"/>
  <c r="B755"/>
  <c r="C755"/>
  <c r="D755"/>
  <c r="B756"/>
  <c r="C756"/>
  <c r="D756"/>
  <c r="B757"/>
  <c r="C757"/>
  <c r="D757"/>
  <c r="B758"/>
  <c r="C758"/>
  <c r="D758"/>
  <c r="B759"/>
  <c r="C759"/>
  <c r="D759"/>
  <c r="B760"/>
  <c r="C760"/>
  <c r="D760"/>
  <c r="B761"/>
  <c r="C761"/>
  <c r="D761"/>
  <c r="B762"/>
  <c r="C762"/>
  <c r="D762"/>
  <c r="B763"/>
  <c r="C763"/>
  <c r="D763"/>
  <c r="B764"/>
  <c r="C764"/>
  <c r="D764"/>
  <c r="B765"/>
  <c r="C765"/>
  <c r="D765"/>
  <c r="B766"/>
  <c r="C766"/>
  <c r="D766"/>
  <c r="B767"/>
  <c r="C767"/>
  <c r="D767"/>
  <c r="B768"/>
  <c r="C768"/>
  <c r="D768"/>
  <c r="B769"/>
  <c r="C769"/>
  <c r="D769"/>
  <c r="B770"/>
  <c r="C770"/>
  <c r="D770"/>
  <c r="B771"/>
  <c r="C771"/>
  <c r="D771"/>
  <c r="B772"/>
  <c r="C772"/>
  <c r="D772"/>
  <c r="B773"/>
  <c r="C773"/>
  <c r="D773"/>
  <c r="B774"/>
  <c r="C774"/>
  <c r="D774"/>
  <c r="B775"/>
  <c r="C775"/>
  <c r="D775"/>
  <c r="B776"/>
  <c r="C776"/>
  <c r="D776"/>
  <c r="B777"/>
  <c r="C777"/>
  <c r="D777"/>
  <c r="B778"/>
  <c r="C778"/>
  <c r="D778"/>
  <c r="B779"/>
  <c r="C779"/>
  <c r="D779"/>
  <c r="B780"/>
  <c r="C780"/>
  <c r="D780"/>
  <c r="B781"/>
  <c r="C781"/>
  <c r="D781"/>
  <c r="B782"/>
  <c r="C782"/>
  <c r="D782"/>
  <c r="B783"/>
  <c r="C783"/>
  <c r="D783"/>
  <c r="B784"/>
  <c r="C784"/>
  <c r="D784"/>
  <c r="B785"/>
  <c r="C785"/>
  <c r="D785"/>
  <c r="B786"/>
  <c r="C786"/>
  <c r="D786"/>
  <c r="B787"/>
  <c r="C787"/>
  <c r="D787"/>
  <c r="B788"/>
  <c r="C788"/>
  <c r="D788"/>
  <c r="B789"/>
  <c r="C789"/>
  <c r="D789"/>
  <c r="B790"/>
  <c r="C790"/>
  <c r="D790"/>
  <c r="B791"/>
  <c r="C791"/>
  <c r="D791"/>
  <c r="B792"/>
  <c r="C792"/>
  <c r="D792"/>
  <c r="B793"/>
  <c r="C793"/>
  <c r="D793"/>
  <c r="B794"/>
  <c r="C794"/>
  <c r="D794"/>
  <c r="B795"/>
  <c r="C795"/>
  <c r="D795"/>
  <c r="B796"/>
  <c r="C796"/>
  <c r="D796"/>
  <c r="B797"/>
  <c r="C797"/>
  <c r="D797"/>
  <c r="B798"/>
  <c r="C798"/>
  <c r="D798"/>
  <c r="B799"/>
  <c r="C799"/>
  <c r="D799"/>
  <c r="B800"/>
  <c r="C800"/>
  <c r="D800"/>
  <c r="B801"/>
  <c r="C801"/>
  <c r="D801"/>
  <c r="B802"/>
  <c r="C802"/>
  <c r="D802"/>
  <c r="B803"/>
  <c r="C803"/>
  <c r="D803"/>
  <c r="B804"/>
  <c r="C804"/>
  <c r="D804"/>
  <c r="B805"/>
  <c r="C805"/>
  <c r="D805"/>
  <c r="B806"/>
  <c r="C806"/>
  <c r="D806"/>
  <c r="B807"/>
  <c r="C807"/>
  <c r="D807"/>
  <c r="B808"/>
  <c r="C808"/>
  <c r="D808"/>
  <c r="B809"/>
  <c r="C809"/>
  <c r="D809"/>
  <c r="B810"/>
  <c r="C810"/>
  <c r="D810"/>
  <c r="B811"/>
  <c r="C811"/>
  <c r="D811"/>
  <c r="B812"/>
  <c r="C812"/>
  <c r="D812"/>
  <c r="B813"/>
  <c r="C813"/>
  <c r="D813"/>
  <c r="B814"/>
  <c r="C814"/>
  <c r="D814"/>
  <c r="B815"/>
  <c r="C815"/>
  <c r="D815"/>
  <c r="B816"/>
  <c r="C816"/>
  <c r="D816"/>
  <c r="B817"/>
  <c r="C817"/>
  <c r="D817"/>
  <c r="B818"/>
  <c r="C818"/>
  <c r="D818"/>
  <c r="B819"/>
  <c r="C819"/>
  <c r="D819"/>
  <c r="B820"/>
  <c r="C820"/>
  <c r="D820"/>
  <c r="B821"/>
  <c r="C821"/>
  <c r="D821"/>
  <c r="B822"/>
  <c r="C822"/>
  <c r="D822"/>
  <c r="B823"/>
  <c r="C823"/>
  <c r="D823"/>
  <c r="B824"/>
  <c r="C824"/>
  <c r="D824"/>
  <c r="B825"/>
  <c r="C825"/>
  <c r="D825"/>
  <c r="B826"/>
  <c r="C826"/>
  <c r="D826"/>
  <c r="B827"/>
  <c r="C827"/>
  <c r="D827"/>
  <c r="B828"/>
  <c r="C828"/>
  <c r="D828"/>
  <c r="B829"/>
  <c r="C829"/>
  <c r="D829"/>
  <c r="B830"/>
  <c r="C830"/>
  <c r="D830"/>
  <c r="B831"/>
  <c r="C831"/>
  <c r="D831"/>
  <c r="B832"/>
  <c r="C832"/>
  <c r="D832"/>
  <c r="B833"/>
  <c r="C833"/>
  <c r="D833"/>
  <c r="B834"/>
  <c r="C834"/>
  <c r="D834"/>
  <c r="B835"/>
  <c r="C835"/>
  <c r="D835"/>
  <c r="B836"/>
  <c r="C836"/>
  <c r="D836"/>
  <c r="B837"/>
  <c r="C837"/>
  <c r="D837"/>
  <c r="B838"/>
  <c r="C838"/>
  <c r="D838"/>
  <c r="B839"/>
  <c r="C839"/>
  <c r="D839"/>
  <c r="B840"/>
  <c r="C840"/>
  <c r="D840"/>
  <c r="B841"/>
  <c r="C841"/>
  <c r="D841"/>
  <c r="B842"/>
  <c r="C842"/>
  <c r="D842"/>
  <c r="B843"/>
  <c r="C843"/>
  <c r="D843"/>
  <c r="B844"/>
  <c r="C844"/>
  <c r="D844"/>
  <c r="B845"/>
  <c r="C845"/>
  <c r="D845"/>
  <c r="B846"/>
  <c r="C846"/>
  <c r="D846"/>
  <c r="B847"/>
  <c r="C847"/>
  <c r="D847"/>
  <c r="B848"/>
  <c r="C848"/>
  <c r="D848"/>
  <c r="B849"/>
  <c r="C849"/>
  <c r="D849"/>
  <c r="B850"/>
  <c r="C850"/>
  <c r="D850"/>
  <c r="B851"/>
  <c r="C851"/>
  <c r="D851"/>
  <c r="B852"/>
  <c r="C852"/>
  <c r="D852"/>
  <c r="B853"/>
  <c r="C853"/>
  <c r="D853"/>
  <c r="B854"/>
  <c r="C854"/>
  <c r="D854"/>
  <c r="B855"/>
  <c r="C855"/>
  <c r="D855"/>
  <c r="B856"/>
  <c r="C856"/>
  <c r="D856"/>
  <c r="B857"/>
  <c r="C857"/>
  <c r="D857"/>
  <c r="B858"/>
  <c r="C858"/>
  <c r="D858"/>
  <c r="B859"/>
  <c r="C859"/>
  <c r="D859"/>
  <c r="B860"/>
  <c r="C860"/>
  <c r="D860"/>
  <c r="B861"/>
  <c r="C861"/>
  <c r="D861"/>
  <c r="B862"/>
  <c r="C862"/>
  <c r="D862"/>
  <c r="B863"/>
  <c r="C863"/>
  <c r="D863"/>
  <c r="B864"/>
  <c r="C864"/>
  <c r="D864"/>
  <c r="B865"/>
  <c r="C865"/>
  <c r="D865"/>
  <c r="B866"/>
  <c r="C866"/>
  <c r="D866"/>
  <c r="B867"/>
  <c r="C867"/>
  <c r="D867"/>
  <c r="B868"/>
  <c r="C868"/>
  <c r="D868"/>
  <c r="B869"/>
  <c r="C869"/>
  <c r="D869"/>
  <c r="B870"/>
  <c r="C870"/>
  <c r="D870"/>
  <c r="B871"/>
  <c r="C871"/>
  <c r="D871"/>
  <c r="B872"/>
  <c r="C872"/>
  <c r="D872"/>
  <c r="B873"/>
  <c r="C873"/>
  <c r="D873"/>
  <c r="B874"/>
  <c r="C874"/>
  <c r="D874"/>
  <c r="B875"/>
  <c r="C875"/>
  <c r="D875"/>
  <c r="B876"/>
  <c r="C876"/>
  <c r="D876"/>
  <c r="B877"/>
  <c r="C877"/>
  <c r="D877"/>
  <c r="B878"/>
  <c r="C878"/>
  <c r="D878"/>
  <c r="B879"/>
  <c r="C879"/>
  <c r="D879"/>
  <c r="B880"/>
  <c r="C880"/>
  <c r="D880"/>
  <c r="B881"/>
  <c r="C881"/>
  <c r="D881"/>
  <c r="B882"/>
  <c r="C882"/>
  <c r="D882"/>
  <c r="B883"/>
  <c r="C883"/>
  <c r="D883"/>
  <c r="B884"/>
  <c r="C884"/>
  <c r="D884"/>
  <c r="B885"/>
  <c r="C885"/>
  <c r="D885"/>
  <c r="B886"/>
  <c r="C886"/>
  <c r="D886"/>
  <c r="B887"/>
  <c r="C887"/>
  <c r="D887"/>
  <c r="B888"/>
  <c r="C888"/>
  <c r="D888"/>
  <c r="B889"/>
  <c r="C889"/>
  <c r="D889"/>
  <c r="B890"/>
  <c r="C890"/>
  <c r="D890"/>
  <c r="B891"/>
  <c r="C891"/>
  <c r="D891"/>
  <c r="B892"/>
  <c r="C892"/>
  <c r="D892"/>
  <c r="B893"/>
  <c r="C893"/>
  <c r="D893"/>
  <c r="B894"/>
  <c r="C894"/>
  <c r="D894"/>
  <c r="B895"/>
  <c r="C895"/>
  <c r="D895"/>
  <c r="B896"/>
  <c r="C896"/>
  <c r="D896"/>
  <c r="B897"/>
  <c r="C897"/>
  <c r="D897"/>
  <c r="B898"/>
  <c r="C898"/>
  <c r="D898"/>
  <c r="B899"/>
  <c r="C899"/>
  <c r="D899"/>
  <c r="B900"/>
  <c r="C900"/>
  <c r="D900"/>
  <c r="B901"/>
  <c r="C901"/>
  <c r="D901"/>
  <c r="B902"/>
  <c r="C902"/>
  <c r="D902"/>
  <c r="B903"/>
  <c r="C903"/>
  <c r="D903"/>
  <c r="B904"/>
  <c r="C904"/>
  <c r="D904"/>
  <c r="B905"/>
  <c r="C905"/>
  <c r="D905"/>
  <c r="B906"/>
  <c r="C906"/>
  <c r="D906"/>
  <c r="B907"/>
  <c r="C907"/>
  <c r="D907"/>
  <c r="B908"/>
  <c r="C908"/>
  <c r="D908"/>
  <c r="B909"/>
  <c r="C909"/>
  <c r="D909"/>
  <c r="B910"/>
  <c r="C910"/>
  <c r="D910"/>
  <c r="B911"/>
  <c r="C911"/>
  <c r="D911"/>
  <c r="B912"/>
  <c r="C912"/>
  <c r="D912"/>
  <c r="B913"/>
  <c r="C913"/>
  <c r="D913"/>
  <c r="B914"/>
  <c r="C914"/>
  <c r="D914"/>
  <c r="B915"/>
  <c r="C915"/>
  <c r="D915"/>
  <c r="B916"/>
  <c r="C916"/>
  <c r="D916"/>
  <c r="B917"/>
  <c r="C917"/>
  <c r="D917"/>
  <c r="B918"/>
  <c r="C918"/>
  <c r="D918"/>
  <c r="B919"/>
  <c r="C919"/>
  <c r="D919"/>
  <c r="B920"/>
  <c r="C920"/>
  <c r="D920"/>
  <c r="B921"/>
  <c r="C921"/>
  <c r="D921"/>
  <c r="B922"/>
  <c r="C922"/>
  <c r="D922"/>
  <c r="B923"/>
  <c r="C923"/>
  <c r="D923"/>
  <c r="B924"/>
  <c r="C924"/>
  <c r="D924"/>
  <c r="B925"/>
  <c r="C925"/>
  <c r="D925"/>
  <c r="B926"/>
  <c r="C926"/>
  <c r="D926"/>
  <c r="B927"/>
  <c r="C927"/>
  <c r="D927"/>
  <c r="B928"/>
  <c r="C928"/>
  <c r="D928"/>
  <c r="B929"/>
  <c r="C929"/>
  <c r="D929"/>
  <c r="B930"/>
  <c r="C930"/>
  <c r="D930"/>
  <c r="B931"/>
  <c r="C931"/>
  <c r="D931"/>
  <c r="B932"/>
  <c r="C932"/>
  <c r="D932"/>
  <c r="B933"/>
  <c r="C933"/>
  <c r="D933"/>
  <c r="B934"/>
  <c r="C934"/>
  <c r="D934"/>
  <c r="B935"/>
  <c r="C935"/>
  <c r="D935"/>
  <c r="B936"/>
  <c r="C936"/>
  <c r="D936"/>
  <c r="B937"/>
  <c r="C937"/>
  <c r="D937"/>
  <c r="B938"/>
  <c r="C938"/>
  <c r="D938"/>
  <c r="B939"/>
  <c r="C939"/>
  <c r="D939"/>
  <c r="B940"/>
  <c r="C940"/>
  <c r="D940"/>
  <c r="B941"/>
  <c r="C941"/>
  <c r="D941"/>
  <c r="B942"/>
  <c r="C942"/>
  <c r="D942"/>
  <c r="B943"/>
  <c r="C943"/>
  <c r="D943"/>
  <c r="B944"/>
  <c r="C944"/>
  <c r="D944"/>
  <c r="B945"/>
  <c r="C945"/>
  <c r="D945"/>
  <c r="B946"/>
  <c r="C946"/>
  <c r="D946"/>
  <c r="B947"/>
  <c r="C947"/>
  <c r="D947"/>
  <c r="B948"/>
  <c r="C948"/>
  <c r="D948"/>
  <c r="B949"/>
  <c r="C949"/>
  <c r="D949"/>
  <c r="B950"/>
  <c r="C950"/>
  <c r="D950"/>
  <c r="B951"/>
  <c r="C951"/>
  <c r="D951"/>
  <c r="B952"/>
  <c r="C952"/>
  <c r="D952"/>
  <c r="B953"/>
  <c r="C953"/>
  <c r="D953"/>
  <c r="B954"/>
  <c r="C954"/>
  <c r="D954"/>
  <c r="B955"/>
  <c r="C955"/>
  <c r="D955"/>
  <c r="B956"/>
  <c r="C956"/>
  <c r="D956"/>
  <c r="B957"/>
  <c r="C957"/>
  <c r="D957"/>
  <c r="B958"/>
  <c r="C958"/>
  <c r="D958"/>
  <c r="B959"/>
  <c r="C959"/>
  <c r="D959"/>
  <c r="B960"/>
  <c r="C960"/>
  <c r="D960"/>
  <c r="B961"/>
  <c r="C961"/>
  <c r="D961"/>
  <c r="B962"/>
  <c r="C962"/>
  <c r="D962"/>
  <c r="B963"/>
  <c r="C963"/>
  <c r="D963"/>
  <c r="B964"/>
  <c r="C964"/>
  <c r="D964"/>
  <c r="B965"/>
  <c r="C965"/>
  <c r="D965"/>
  <c r="B966"/>
  <c r="C966"/>
  <c r="D966"/>
  <c r="B967"/>
  <c r="C967"/>
  <c r="D967"/>
  <c r="B968"/>
  <c r="C968"/>
  <c r="D968"/>
  <c r="B969"/>
  <c r="C969"/>
  <c r="D969"/>
  <c r="B970"/>
  <c r="C970"/>
  <c r="D970"/>
  <c r="B971"/>
  <c r="C971"/>
  <c r="D971"/>
  <c r="B972"/>
  <c r="C972"/>
  <c r="D972"/>
  <c r="B973"/>
  <c r="C973"/>
  <c r="D973"/>
  <c r="B974"/>
  <c r="C974"/>
  <c r="D974"/>
  <c r="B975"/>
  <c r="C975"/>
  <c r="D975"/>
  <c r="B976"/>
  <c r="C976"/>
  <c r="D976"/>
  <c r="C980"/>
  <c r="D980"/>
  <c r="G980"/>
  <c r="C981"/>
  <c r="D981"/>
  <c r="G981" s="1"/>
  <c r="C982"/>
  <c r="D982"/>
  <c r="G982" s="1"/>
  <c r="C985"/>
  <c r="D985"/>
  <c r="C986"/>
  <c r="D986"/>
  <c r="G986"/>
  <c r="C987"/>
  <c r="D987"/>
  <c r="G987" s="1"/>
  <c r="C988"/>
  <c r="D988"/>
  <c r="G988" s="1"/>
  <c r="C989"/>
  <c r="D989"/>
  <c r="C991"/>
  <c r="D991"/>
  <c r="C992"/>
  <c r="D992"/>
  <c r="G992"/>
  <c r="C993"/>
  <c r="D993"/>
  <c r="G993" s="1"/>
  <c r="C994"/>
  <c r="D994"/>
  <c r="G994" s="1"/>
  <c r="C995"/>
  <c r="D995"/>
  <c r="C996"/>
  <c r="D996"/>
  <c r="G996"/>
  <c r="C997"/>
  <c r="D997"/>
  <c r="G997" s="1"/>
  <c r="C998"/>
  <c r="D998"/>
  <c r="G998" s="1"/>
  <c r="C999"/>
  <c r="D999"/>
  <c r="C1001"/>
  <c r="D1001"/>
  <c r="G1001"/>
  <c r="C1002"/>
  <c r="D1002"/>
  <c r="G1002" s="1"/>
  <c r="C1003"/>
  <c r="D1003"/>
  <c r="G1003" s="1"/>
  <c r="C1004"/>
  <c r="D1004"/>
  <c r="C1005"/>
  <c r="D1005"/>
  <c r="G1005"/>
  <c r="C1007"/>
  <c r="D1007"/>
  <c r="G1007" s="1"/>
  <c r="C1008"/>
  <c r="D1008"/>
  <c r="G1008" s="1"/>
  <c r="C1009"/>
  <c r="D1009"/>
  <c r="C1010"/>
  <c r="D1010"/>
  <c r="G1010"/>
  <c r="C1011"/>
  <c r="D1011"/>
  <c r="G1011" s="1"/>
  <c r="C1013"/>
  <c r="D1013"/>
  <c r="G1013" s="1"/>
  <c r="C1014"/>
  <c r="D1014"/>
  <c r="C1015"/>
  <c r="D1015"/>
  <c r="G1015"/>
  <c r="C1017"/>
  <c r="D1017"/>
  <c r="G1017" s="1"/>
  <c r="C1018"/>
  <c r="D1018"/>
  <c r="G1018" s="1"/>
  <c r="C1019"/>
  <c r="D1019"/>
  <c r="C1020"/>
  <c r="D1020"/>
  <c r="G1020"/>
  <c r="C1021"/>
  <c r="D1021"/>
  <c r="G1021" s="1"/>
  <c r="C1022"/>
  <c r="D1022"/>
  <c r="G1022" s="1"/>
  <c r="C1024"/>
  <c r="D1024"/>
  <c r="C1025"/>
  <c r="D1025"/>
  <c r="G1025"/>
  <c r="C1026"/>
  <c r="D1026"/>
  <c r="G1026" s="1"/>
  <c r="C1028"/>
  <c r="D1028"/>
  <c r="G1028" s="1"/>
  <c r="C1029"/>
  <c r="D1029"/>
  <c r="C1030"/>
  <c r="D1030"/>
  <c r="G1030"/>
  <c r="C1031"/>
  <c r="D1031"/>
  <c r="G1031" s="1"/>
  <c r="C1032"/>
  <c r="D1032"/>
  <c r="G1032" s="1"/>
  <c r="C1033"/>
  <c r="D1033"/>
  <c r="C1035"/>
  <c r="D1035"/>
  <c r="G1035"/>
  <c r="C1036"/>
  <c r="D1036"/>
  <c r="G1036" s="1"/>
  <c r="C1037"/>
  <c r="D1037"/>
  <c r="G1037" s="1"/>
  <c r="C1038"/>
  <c r="D1038"/>
  <c r="C1042"/>
  <c r="D1042"/>
  <c r="G1042"/>
  <c r="C1043"/>
  <c r="D1043"/>
  <c r="G1043" s="1"/>
  <c r="C1044"/>
  <c r="D1044"/>
  <c r="G1044" s="1"/>
  <c r="C1045"/>
  <c r="D1045"/>
  <c r="C1046"/>
  <c r="D1046"/>
  <c r="G1046"/>
  <c r="C1047"/>
  <c r="D1047"/>
  <c r="G1047" s="1"/>
  <c r="C1048"/>
  <c r="D1048"/>
  <c r="G1048" s="1"/>
  <c r="C1051"/>
  <c r="D1051"/>
  <c r="C1052"/>
  <c r="D1052"/>
  <c r="G1052"/>
  <c r="C1053"/>
  <c r="D1053"/>
  <c r="G1053" s="1"/>
  <c r="C1054"/>
  <c r="D1054"/>
  <c r="G1054" s="1"/>
  <c r="C1055"/>
  <c r="D1055"/>
  <c r="C1057"/>
  <c r="D1057"/>
  <c r="G1057"/>
  <c r="C1060"/>
  <c r="D1060"/>
  <c r="G1060" s="1"/>
  <c r="C1061"/>
  <c r="D1061"/>
  <c r="G1061" s="1"/>
  <c r="C1062"/>
  <c r="D1062"/>
  <c r="C1063"/>
  <c r="D1063"/>
  <c r="G1063"/>
  <c r="C1064"/>
  <c r="D1064"/>
  <c r="G1064" s="1"/>
  <c r="C1065"/>
  <c r="D1065"/>
  <c r="G1065" s="1"/>
  <c r="C1066"/>
  <c r="D1066"/>
  <c r="C1067"/>
  <c r="D1067"/>
  <c r="G1067"/>
  <c r="C1068"/>
  <c r="D1068"/>
  <c r="G1068" s="1"/>
  <c r="C1069"/>
  <c r="D1069"/>
  <c r="G1069" s="1"/>
  <c r="C1070"/>
  <c r="D1070"/>
  <c r="C1071"/>
  <c r="D1071"/>
  <c r="G1071"/>
  <c r="C1072"/>
  <c r="D1072"/>
  <c r="G1072" s="1"/>
  <c r="C1073"/>
  <c r="D1073"/>
  <c r="G1073" s="1"/>
  <c r="C1074"/>
  <c r="D1074"/>
  <c r="C1075"/>
  <c r="D1075"/>
  <c r="G1075"/>
  <c r="C1076"/>
  <c r="D1076"/>
  <c r="G1076" s="1"/>
  <c r="C1078"/>
  <c r="D1078"/>
  <c r="G1078" s="1"/>
  <c r="C1079"/>
  <c r="D1079"/>
  <c r="C1080"/>
  <c r="D1080"/>
  <c r="G1080"/>
  <c r="C1081"/>
  <c r="D1081"/>
  <c r="G1081" s="1"/>
  <c r="C1082"/>
  <c r="D1082"/>
  <c r="G1082" s="1"/>
  <c r="C1083"/>
  <c r="D1083"/>
  <c r="C1084"/>
  <c r="D1084"/>
  <c r="G1084"/>
  <c r="C1085"/>
  <c r="D1085"/>
  <c r="G1085" s="1"/>
  <c r="C1086"/>
  <c r="D1086"/>
  <c r="G1086" s="1"/>
  <c r="C1087"/>
  <c r="D1087"/>
  <c r="C1088"/>
  <c r="D1088"/>
  <c r="G1088"/>
  <c r="C1091"/>
  <c r="D1091"/>
  <c r="G1091" s="1"/>
  <c r="C1092"/>
  <c r="D1092"/>
  <c r="G1092" s="1"/>
  <c r="C1093"/>
  <c r="D1093"/>
  <c r="C1094"/>
  <c r="D1094"/>
  <c r="G1094"/>
  <c r="C1095"/>
  <c r="D1095"/>
  <c r="G1095" s="1"/>
  <c r="C1096"/>
  <c r="D1096"/>
  <c r="G1096" s="1"/>
  <c r="C1098"/>
  <c r="D1098"/>
  <c r="C1099"/>
  <c r="D1099"/>
  <c r="G1099"/>
  <c r="C1100"/>
  <c r="D1100"/>
  <c r="G1100" s="1"/>
  <c r="C1101"/>
  <c r="D1101"/>
  <c r="G1101" s="1"/>
  <c r="C1102"/>
  <c r="D1102"/>
  <c r="C1103"/>
  <c r="D1103"/>
  <c r="G1103"/>
  <c r="C1104"/>
  <c r="D1104"/>
  <c r="G1104" s="1"/>
  <c r="C1107"/>
  <c r="D1107"/>
  <c r="G1107" s="1"/>
  <c r="C1108"/>
  <c r="D1108"/>
  <c r="C1109"/>
  <c r="D1109"/>
  <c r="G1109"/>
  <c r="C1110"/>
  <c r="D1110"/>
  <c r="G1110" s="1"/>
  <c r="C1111"/>
  <c r="D1111"/>
  <c r="G1111" s="1"/>
  <c r="C1112"/>
  <c r="D1112"/>
  <c r="C1114"/>
  <c r="D1114"/>
  <c r="G1114"/>
  <c r="C1115"/>
  <c r="D1115"/>
  <c r="G1115" s="1"/>
  <c r="C1116"/>
  <c r="D1116"/>
  <c r="G1116" s="1"/>
  <c r="C1118"/>
  <c r="D1118"/>
  <c r="C1119"/>
  <c r="D1119"/>
  <c r="G1119"/>
  <c r="C1121"/>
  <c r="D1121"/>
  <c r="G1121" s="1"/>
  <c r="C1122"/>
  <c r="D1122"/>
  <c r="G1122" s="1"/>
  <c r="C1123"/>
  <c r="D1123"/>
  <c r="C1124"/>
  <c r="D1124"/>
  <c r="G1124"/>
  <c r="C1125"/>
  <c r="D1125"/>
  <c r="G1125" s="1"/>
  <c r="C1126"/>
  <c r="D1126"/>
  <c r="G1126" s="1"/>
  <c r="C1127"/>
  <c r="D1127"/>
  <c r="C1128"/>
  <c r="D1128"/>
  <c r="G1128"/>
  <c r="C1129"/>
  <c r="D1129"/>
  <c r="G1129" s="1"/>
  <c r="C1130"/>
  <c r="D1130"/>
  <c r="G1130" s="1"/>
  <c r="C1131"/>
  <c r="D1131"/>
  <c r="C1132"/>
  <c r="D1132"/>
  <c r="G1132"/>
  <c r="C1133"/>
  <c r="D1133"/>
  <c r="G1133" s="1"/>
  <c r="C1134"/>
  <c r="D1134"/>
  <c r="G1134" s="1"/>
  <c r="C1141"/>
  <c r="D1141"/>
  <c r="C1142"/>
  <c r="D1142"/>
  <c r="G1142"/>
  <c r="C1143"/>
  <c r="D1143"/>
  <c r="G1143" s="1"/>
  <c r="C1147"/>
  <c r="D1147"/>
  <c r="G1147" s="1"/>
  <c r="C1148"/>
  <c r="D1148"/>
  <c r="C1150"/>
  <c r="D1150"/>
  <c r="G1150"/>
  <c r="C1151"/>
  <c r="D1151"/>
  <c r="G1151" s="1"/>
  <c r="C1152"/>
  <c r="D1152"/>
  <c r="G1152" s="1"/>
  <c r="C1153"/>
  <c r="D1153"/>
  <c r="C1154"/>
  <c r="D1154"/>
  <c r="G1154"/>
  <c r="C1155"/>
  <c r="D1155"/>
  <c r="G1155" s="1"/>
  <c r="C1156"/>
  <c r="D1156"/>
  <c r="G1156" s="1"/>
  <c r="C1157"/>
  <c r="D1157"/>
  <c r="C1160"/>
  <c r="D1160"/>
  <c r="G1160"/>
  <c r="C1161"/>
  <c r="D1161"/>
  <c r="G1161" s="1"/>
  <c r="C1162"/>
  <c r="D1162"/>
  <c r="G1162" s="1"/>
  <c r="C1163"/>
  <c r="D1163"/>
  <c r="C1164"/>
  <c r="D1164"/>
  <c r="G1164"/>
  <c r="C1165"/>
  <c r="D1165"/>
  <c r="G1165" s="1"/>
  <c r="C1167"/>
  <c r="D1167"/>
  <c r="G1167" s="1"/>
  <c r="C1168"/>
  <c r="D1168"/>
  <c r="C1169"/>
  <c r="D1169"/>
  <c r="G1169"/>
  <c r="C1170"/>
  <c r="D1170"/>
  <c r="G1170" s="1"/>
  <c r="C1171"/>
  <c r="D1171"/>
  <c r="G1171" s="1"/>
  <c r="C1172"/>
  <c r="D1172"/>
  <c r="C1173"/>
  <c r="D1173"/>
  <c r="G1173"/>
  <c r="C1176"/>
  <c r="D1176"/>
  <c r="G1176" s="1"/>
  <c r="C1177"/>
  <c r="D1177"/>
  <c r="G1177" s="1"/>
  <c r="C1178"/>
  <c r="D1178"/>
  <c r="C1179"/>
  <c r="D1179"/>
  <c r="G1179"/>
  <c r="C1180"/>
  <c r="D1180"/>
  <c r="G1180" s="1"/>
  <c r="C1181"/>
  <c r="D1181"/>
  <c r="G1181" s="1"/>
  <c r="C1182"/>
  <c r="D1182"/>
  <c r="C1183"/>
  <c r="D1183"/>
  <c r="G1183"/>
  <c r="C1184"/>
  <c r="D1184"/>
  <c r="G1184" s="1"/>
  <c r="C1185"/>
  <c r="D1185"/>
  <c r="G1185" s="1"/>
  <c r="C1186"/>
  <c r="D1186"/>
  <c r="C1187"/>
  <c r="D1187"/>
  <c r="G1187"/>
  <c r="C1188"/>
  <c r="D1188"/>
  <c r="G1188" s="1"/>
  <c r="C1189"/>
  <c r="D1189"/>
  <c r="G1189" s="1"/>
  <c r="C1190"/>
  <c r="D1190"/>
  <c r="C1191"/>
  <c r="D1191"/>
  <c r="G1191"/>
  <c r="C1193"/>
  <c r="D1193"/>
  <c r="G1193" s="1"/>
  <c r="C1194"/>
  <c r="D1194"/>
  <c r="G1194" s="1"/>
  <c r="C1195"/>
  <c r="D1195"/>
  <c r="C1196"/>
  <c r="D1196"/>
  <c r="G1196"/>
  <c r="C1197"/>
  <c r="D1197"/>
  <c r="G1197" s="1"/>
  <c r="C1198"/>
  <c r="D1198"/>
  <c r="G1198" s="1"/>
  <c r="C1199"/>
  <c r="D1199"/>
  <c r="C1200"/>
  <c r="D1200"/>
  <c r="G1200"/>
  <c r="C1201"/>
  <c r="D1201"/>
  <c r="G1201" s="1"/>
  <c r="C1203"/>
  <c r="D1203"/>
  <c r="G1203" s="1"/>
  <c r="C1204"/>
  <c r="D1204"/>
  <c r="C1208"/>
  <c r="D1208"/>
  <c r="C1209"/>
  <c r="H1209" s="1"/>
  <c r="D1209"/>
  <c r="G1209"/>
  <c r="C1211"/>
  <c r="D1211"/>
  <c r="G1211" s="1"/>
  <c r="C1212"/>
  <c r="D1212"/>
  <c r="G1212" s="1"/>
  <c r="C1213"/>
  <c r="D1213"/>
  <c r="C1215"/>
  <c r="D1215"/>
  <c r="C1216"/>
  <c r="D1216"/>
  <c r="G1216"/>
  <c r="C1217"/>
  <c r="D1217"/>
  <c r="C1219"/>
  <c r="D1219"/>
  <c r="G1219" s="1"/>
  <c r="C1220"/>
  <c r="D1220"/>
  <c r="C1221"/>
  <c r="D1221"/>
  <c r="G1221"/>
  <c r="C1222"/>
  <c r="D1222"/>
  <c r="C1223"/>
  <c r="D1223"/>
  <c r="G1223" s="1"/>
  <c r="C1224"/>
  <c r="D1224"/>
  <c r="C1227"/>
  <c r="D1227"/>
  <c r="G1227"/>
  <c r="C1228"/>
  <c r="D1228"/>
  <c r="C1229"/>
  <c r="D1229"/>
  <c r="G1229" s="1"/>
  <c r="C1230"/>
  <c r="D1230"/>
  <c r="C1231"/>
  <c r="D1231"/>
  <c r="G1231"/>
  <c r="C1232"/>
  <c r="D1232"/>
  <c r="C1233"/>
  <c r="D1233"/>
  <c r="G1233" s="1"/>
  <c r="C1234"/>
  <c r="D1234"/>
  <c r="C1235"/>
  <c r="D1235"/>
  <c r="G1235"/>
  <c r="C1236"/>
  <c r="D1236"/>
  <c r="C1237"/>
  <c r="D1237"/>
  <c r="G1237" s="1"/>
  <c r="C1238"/>
  <c r="D1238"/>
  <c r="C1239"/>
  <c r="D1239"/>
  <c r="G1239"/>
  <c r="C1240"/>
  <c r="D1240"/>
  <c r="C1241"/>
  <c r="D1241"/>
  <c r="G1241" s="1"/>
  <c r="C1242"/>
  <c r="D1242"/>
  <c r="C1243"/>
  <c r="D1243"/>
  <c r="G1243"/>
  <c r="C1244"/>
  <c r="D1244"/>
  <c r="C1245"/>
  <c r="D1245"/>
  <c r="G1245" s="1"/>
  <c r="C1246"/>
  <c r="D1246"/>
  <c r="C1247"/>
  <c r="D1247"/>
  <c r="G1247"/>
  <c r="C1248"/>
  <c r="D1248"/>
  <c r="C1249"/>
  <c r="D1249"/>
  <c r="G1249" s="1"/>
  <c r="C1250"/>
  <c r="D1250"/>
  <c r="C1251"/>
  <c r="D1251"/>
  <c r="G1251"/>
  <c r="C1252"/>
  <c r="D1252"/>
  <c r="C1253"/>
  <c r="D1253"/>
  <c r="G1253" s="1"/>
  <c r="C1254"/>
  <c r="D1254"/>
  <c r="C1255"/>
  <c r="D1255"/>
  <c r="G1255"/>
  <c r="C1256"/>
  <c r="D1256"/>
  <c r="C1257"/>
  <c r="D1257"/>
  <c r="G1257" s="1"/>
  <c r="C1258"/>
  <c r="D1258"/>
  <c r="C1259"/>
  <c r="D1259"/>
  <c r="G1259"/>
  <c r="C1260"/>
  <c r="D1260"/>
  <c r="C1261"/>
  <c r="D1261"/>
  <c r="G1261" s="1"/>
  <c r="C1262"/>
  <c r="D1262"/>
  <c r="C1263"/>
  <c r="D1263"/>
  <c r="G1263"/>
  <c r="C1264"/>
  <c r="D1264"/>
  <c r="C1265"/>
  <c r="D1265"/>
  <c r="G1265" s="1"/>
  <c r="C1266"/>
  <c r="D1266"/>
  <c r="C1267"/>
  <c r="D1267"/>
  <c r="G1267"/>
  <c r="C1268"/>
  <c r="D1268"/>
  <c r="C1269"/>
  <c r="D1269"/>
  <c r="G1269" s="1"/>
  <c r="C1270"/>
  <c r="D1270"/>
  <c r="C1271"/>
  <c r="D1271"/>
  <c r="G1271"/>
  <c r="C1272"/>
  <c r="D1272"/>
  <c r="C1273"/>
  <c r="D1273"/>
  <c r="G1273" s="1"/>
  <c r="C1274"/>
  <c r="D1274"/>
  <c r="C1275"/>
  <c r="D1275"/>
  <c r="G1275"/>
  <c r="C1276"/>
  <c r="D1276"/>
  <c r="C1277"/>
  <c r="D1277"/>
  <c r="G1277" s="1"/>
  <c r="C1278"/>
  <c r="D1278"/>
  <c r="C1279"/>
  <c r="D1279"/>
  <c r="G1279"/>
  <c r="C1280"/>
  <c r="D1280"/>
  <c r="C1281"/>
  <c r="D1281"/>
  <c r="G1281" s="1"/>
  <c r="C1282"/>
  <c r="D1282"/>
  <c r="C1283"/>
  <c r="D1283"/>
  <c r="G1283"/>
  <c r="C1284"/>
  <c r="D1284"/>
  <c r="C1285"/>
  <c r="D1285"/>
  <c r="G1285" s="1"/>
  <c r="C1286"/>
  <c r="D1286"/>
  <c r="C1287"/>
  <c r="D1287"/>
  <c r="G1287"/>
  <c r="C1288"/>
  <c r="D1288"/>
  <c r="C1289"/>
  <c r="D1289"/>
  <c r="G1289" s="1"/>
  <c r="C1290"/>
  <c r="D1290"/>
  <c r="C1291"/>
  <c r="D1291"/>
  <c r="G1291"/>
  <c r="C1292"/>
  <c r="D1292"/>
  <c r="C1295"/>
  <c r="D1295"/>
  <c r="G1295" s="1"/>
  <c r="C1296"/>
  <c r="D1296"/>
  <c r="C1297"/>
  <c r="D1297"/>
  <c r="G1297"/>
  <c r="C1299"/>
  <c r="D1299"/>
  <c r="C1300"/>
  <c r="D1300"/>
  <c r="G1300" s="1"/>
  <c r="C1302"/>
  <c r="D1302"/>
  <c r="C1303"/>
  <c r="D1303"/>
  <c r="G1303"/>
  <c r="C1304"/>
  <c r="D1304"/>
  <c r="C1305"/>
  <c r="D1305"/>
  <c r="G1305" s="1"/>
  <c r="C1306"/>
  <c r="D1306"/>
  <c r="C1307"/>
  <c r="D1307"/>
  <c r="G1307"/>
  <c r="C1308"/>
  <c r="D1308"/>
  <c r="C1309"/>
  <c r="D1309"/>
  <c r="G1309" s="1"/>
  <c r="C1311"/>
  <c r="D1311"/>
  <c r="C1312"/>
  <c r="D1312"/>
  <c r="G1312"/>
  <c r="C1313"/>
  <c r="D1313"/>
  <c r="C1314"/>
  <c r="D1314"/>
  <c r="G1314" s="1"/>
  <c r="C1315"/>
  <c r="D1315"/>
  <c r="C1317"/>
  <c r="D1317"/>
  <c r="G1317"/>
  <c r="C1318"/>
  <c r="D1318"/>
  <c r="C1319"/>
  <c r="D1319"/>
  <c r="G1319" s="1"/>
  <c r="C1320"/>
  <c r="D1320"/>
  <c r="C1321"/>
  <c r="D1321"/>
  <c r="G1321"/>
  <c r="C1322"/>
  <c r="D1322"/>
  <c r="C1325"/>
  <c r="D1325"/>
  <c r="G1325" s="1"/>
  <c r="C1326"/>
  <c r="D1326"/>
  <c r="C1328"/>
  <c r="D1328"/>
  <c r="G1328"/>
  <c r="C1329"/>
  <c r="D1329"/>
  <c r="C1330"/>
  <c r="D1330"/>
  <c r="G1330" s="1"/>
  <c r="C1332"/>
  <c r="D1332"/>
  <c r="C1333"/>
  <c r="D1333"/>
  <c r="G1333"/>
  <c r="C1334"/>
  <c r="D1334"/>
  <c r="C1335"/>
  <c r="D1335"/>
  <c r="G1335" s="1"/>
  <c r="C1336"/>
  <c r="D1336"/>
  <c r="C1337"/>
  <c r="D1337"/>
  <c r="G1337"/>
  <c r="C1339"/>
  <c r="D1339"/>
  <c r="C1340"/>
  <c r="D1340"/>
  <c r="G1340" s="1"/>
  <c r="C1341"/>
  <c r="D1341"/>
  <c r="C1343"/>
  <c r="D1343"/>
  <c r="G1343"/>
  <c r="C1344"/>
  <c r="D1344"/>
  <c r="C1345"/>
  <c r="D1345"/>
  <c r="G1345" s="1"/>
  <c r="C1346"/>
  <c r="D1346"/>
  <c r="C1347"/>
  <c r="D1347"/>
  <c r="G1347"/>
  <c r="C1348"/>
  <c r="D1348"/>
  <c r="C1350"/>
  <c r="D1350"/>
  <c r="G1350" s="1"/>
  <c r="C1351"/>
  <c r="D1351"/>
  <c r="C1352"/>
  <c r="D1352"/>
  <c r="G1352"/>
  <c r="C1353"/>
  <c r="D1353"/>
  <c r="C1355"/>
  <c r="D1355"/>
  <c r="G1355" s="1"/>
  <c r="C1356"/>
  <c r="D1356"/>
  <c r="C1357"/>
  <c r="D1357"/>
  <c r="G1357"/>
  <c r="C1358"/>
  <c r="D1358"/>
  <c r="C1359"/>
  <c r="D1359"/>
  <c r="G1359" s="1"/>
  <c r="C1360"/>
  <c r="D1360"/>
  <c r="C1361"/>
  <c r="D1361"/>
  <c r="G1361"/>
  <c r="C1362"/>
  <c r="D1362"/>
  <c r="C1364"/>
  <c r="D1364"/>
  <c r="G1364" s="1"/>
  <c r="C1365"/>
  <c r="D1365"/>
  <c r="C1366"/>
  <c r="D1366"/>
  <c r="G1366"/>
  <c r="C1367"/>
  <c r="D1367"/>
  <c r="C1368"/>
  <c r="D1368"/>
  <c r="G1368" s="1"/>
  <c r="C1369"/>
  <c r="D1369"/>
  <c r="C1371"/>
  <c r="D1371"/>
  <c r="G1371"/>
  <c r="C1372"/>
  <c r="D1372"/>
  <c r="C1373"/>
  <c r="D1373"/>
  <c r="G1373" s="1"/>
  <c r="C1374"/>
  <c r="D1374"/>
  <c r="C1375"/>
  <c r="D1375"/>
  <c r="G1375"/>
  <c r="C1376"/>
  <c r="D1376"/>
  <c r="C1379"/>
  <c r="D1379"/>
  <c r="G1379" s="1"/>
  <c r="C1380"/>
  <c r="D1380"/>
  <c r="C1381"/>
  <c r="D1381"/>
  <c r="G1381"/>
  <c r="C1383"/>
  <c r="D1383"/>
  <c r="C1384"/>
  <c r="D1384"/>
  <c r="G1384" s="1"/>
  <c r="C1385"/>
  <c r="D1385"/>
  <c r="C1386"/>
  <c r="D1386"/>
  <c r="G1386"/>
  <c r="C1388"/>
  <c r="D1388"/>
  <c r="C1389"/>
  <c r="D1389"/>
  <c r="G1389" s="1"/>
  <c r="C1390"/>
  <c r="D1390"/>
  <c r="C1391"/>
  <c r="D1391"/>
  <c r="G1391"/>
  <c r="C1392"/>
  <c r="D1392"/>
  <c r="C1393"/>
  <c r="D1393"/>
  <c r="G1393" s="1"/>
  <c r="C1394"/>
  <c r="D1394"/>
  <c r="C1396"/>
  <c r="D1396"/>
  <c r="G1396"/>
  <c r="C1397"/>
  <c r="D1397"/>
  <c r="C1398"/>
  <c r="D1398"/>
  <c r="G1398" s="1"/>
  <c r="C1399"/>
  <c r="D1399"/>
  <c r="C1400"/>
  <c r="D1400"/>
  <c r="G1400"/>
  <c r="C1401"/>
  <c r="D1401"/>
  <c r="C1404"/>
  <c r="D1404"/>
  <c r="G1404" s="1"/>
  <c r="C1405"/>
  <c r="D1405"/>
  <c r="C1407"/>
  <c r="D1407"/>
  <c r="G1407"/>
  <c r="C1408"/>
  <c r="D1408"/>
  <c r="C1409"/>
  <c r="D1409"/>
  <c r="G1409" s="1"/>
  <c r="C1411"/>
  <c r="D1411"/>
  <c r="C1412"/>
  <c r="D1412"/>
  <c r="G1412"/>
  <c r="C1413"/>
  <c r="D1413"/>
  <c r="C1414"/>
  <c r="D1414"/>
  <c r="G1414" s="1"/>
  <c r="C1415"/>
  <c r="D1415"/>
  <c r="C1416"/>
  <c r="D1416"/>
  <c r="G1416"/>
  <c r="C1419"/>
  <c r="D1419"/>
  <c r="C1420"/>
  <c r="D1420"/>
  <c r="G1420" s="1"/>
  <c r="C1421"/>
  <c r="D1421"/>
  <c r="C1422"/>
  <c r="D1422"/>
  <c r="G1422"/>
  <c r="C1423"/>
  <c r="D1423"/>
  <c r="C1424"/>
  <c r="D1424"/>
  <c r="G1424" s="1"/>
  <c r="C1425"/>
  <c r="D1425"/>
  <c r="C1426"/>
  <c r="D1426"/>
  <c r="G1426"/>
  <c r="C1427"/>
  <c r="D1427"/>
  <c r="C1428"/>
  <c r="D1428"/>
  <c r="G1428" s="1"/>
  <c r="C1433"/>
  <c r="D1433"/>
  <c r="C1434"/>
  <c r="D1434"/>
  <c r="G1434"/>
  <c r="C1435"/>
  <c r="D1435"/>
  <c r="C1436"/>
  <c r="D1436"/>
  <c r="G1436" s="1"/>
  <c r="C1437"/>
  <c r="D1437"/>
  <c r="C1438"/>
  <c r="D1438"/>
  <c r="G1438"/>
  <c r="C1440"/>
  <c r="D1440"/>
  <c r="C1441"/>
  <c r="D1441"/>
  <c r="G1441" s="1"/>
  <c r="C1442"/>
  <c r="D1442"/>
  <c r="C1443"/>
  <c r="D1443"/>
  <c r="G1443"/>
  <c r="C1444"/>
  <c r="D1444"/>
  <c r="C1445"/>
  <c r="D1445"/>
  <c r="G1445" s="1"/>
  <c r="C1446"/>
  <c r="D1446"/>
  <c r="C1449"/>
  <c r="D1449"/>
  <c r="G1449"/>
  <c r="C1450"/>
  <c r="D1450"/>
  <c r="C1451"/>
  <c r="D1451"/>
  <c r="G1451" s="1"/>
  <c r="C1452"/>
  <c r="D1452"/>
  <c r="C1453"/>
  <c r="D1453"/>
  <c r="G1453"/>
  <c r="C1454"/>
  <c r="D1454"/>
  <c r="C1456"/>
  <c r="D1456"/>
  <c r="G1456" s="1"/>
  <c r="C1457"/>
  <c r="D1457"/>
  <c r="C1458"/>
  <c r="D1458"/>
  <c r="G1458"/>
  <c r="C1459"/>
  <c r="D1459"/>
  <c r="C1460"/>
  <c r="D1460"/>
  <c r="G1460" s="1"/>
  <c r="C1461"/>
  <c r="D1461"/>
  <c r="C1462"/>
  <c r="D1462"/>
  <c r="G1462"/>
  <c r="C1465"/>
  <c r="D1465"/>
  <c r="C1466"/>
  <c r="D1466"/>
  <c r="G1466" s="1"/>
  <c r="C1467"/>
  <c r="D1467"/>
  <c r="C1468"/>
  <c r="D1468"/>
  <c r="G1468"/>
  <c r="C1470"/>
  <c r="D1470"/>
  <c r="C1471"/>
  <c r="D1471"/>
  <c r="G1471" s="1"/>
  <c r="C1472"/>
  <c r="D1472"/>
  <c r="C1473"/>
  <c r="D1473"/>
  <c r="G1473"/>
  <c r="C1474"/>
  <c r="G1474"/>
  <c r="C1476"/>
  <c r="G1476"/>
  <c r="C1478"/>
  <c r="G1478"/>
  <c r="C1479"/>
  <c r="G1479"/>
  <c r="C1480"/>
  <c r="G1480"/>
  <c r="C1481"/>
  <c r="G1481"/>
  <c r="C1482"/>
  <c r="G1482"/>
  <c r="C1483"/>
  <c r="G1483"/>
  <c r="C1484"/>
  <c r="G1484"/>
  <c r="C1485"/>
  <c r="G1485"/>
  <c r="C1487"/>
  <c r="G1487"/>
  <c r="C1488"/>
  <c r="G1488"/>
  <c r="C1489"/>
  <c r="G1489"/>
  <c r="C1490"/>
  <c r="G1490"/>
  <c r="C1491"/>
  <c r="G1491"/>
  <c r="C1493"/>
  <c r="G1493"/>
  <c r="C1495"/>
  <c r="G1495" s="1"/>
  <c r="C1496"/>
  <c r="G1496"/>
  <c r="C1497"/>
  <c r="G1497"/>
  <c r="C1498"/>
  <c r="G1498"/>
  <c r="C1499"/>
  <c r="G1499"/>
  <c r="C1500"/>
  <c r="G1500"/>
  <c r="C1501"/>
  <c r="G1501"/>
  <c r="C1502"/>
  <c r="G1502"/>
  <c r="C1504"/>
  <c r="G1504"/>
  <c r="C1505"/>
  <c r="G1505"/>
  <c r="C1506"/>
  <c r="G1506"/>
  <c r="C1507"/>
  <c r="G1507"/>
  <c r="C1508"/>
  <c r="G1508"/>
  <c r="C1512"/>
  <c r="G1512"/>
  <c r="C1513"/>
  <c r="G1513"/>
  <c r="C1514"/>
  <c r="G1514"/>
  <c r="C1515"/>
  <c r="G1515"/>
  <c r="C1518"/>
  <c r="G1518"/>
  <c r="C1519"/>
  <c r="G1519"/>
  <c r="C1520"/>
  <c r="G1520"/>
  <c r="C1521"/>
  <c r="G1521"/>
  <c r="C1523"/>
  <c r="G1523"/>
  <c r="C1524"/>
  <c r="G1524"/>
  <c r="C1525"/>
  <c r="G1525"/>
  <c r="C1526"/>
  <c r="G1526"/>
  <c r="C1528"/>
  <c r="G1528"/>
  <c r="C1529"/>
  <c r="G1529"/>
  <c r="C1530"/>
  <c r="G1530"/>
  <c r="C1531"/>
  <c r="G1531"/>
  <c r="C1533"/>
  <c r="G1533"/>
  <c r="C1534"/>
  <c r="G1534"/>
  <c r="C1535"/>
  <c r="G1535"/>
  <c r="C1536"/>
  <c r="G1536"/>
  <c r="C1538"/>
  <c r="G1538"/>
  <c r="C1539"/>
  <c r="G1539"/>
  <c r="C1540"/>
  <c r="G1540"/>
  <c r="C1541"/>
  <c r="G1541"/>
  <c r="C1543"/>
  <c r="G1543"/>
  <c r="C1544"/>
  <c r="G1544"/>
  <c r="C1545"/>
  <c r="G1545"/>
  <c r="C1546"/>
  <c r="G1546"/>
  <c r="C1548"/>
  <c r="G1548"/>
  <c r="C1549"/>
  <c r="G1549"/>
  <c r="C1550"/>
  <c r="G1550"/>
  <c r="C1551"/>
  <c r="G1551"/>
  <c r="C1553"/>
  <c r="G1553"/>
  <c r="C1554"/>
  <c r="G1554"/>
  <c r="C1555"/>
  <c r="G1555"/>
  <c r="C1556"/>
  <c r="G1556"/>
  <c r="C1558"/>
  <c r="G1558"/>
  <c r="C1559"/>
  <c r="G1559"/>
  <c r="C1560"/>
  <c r="G1560"/>
  <c r="C1561"/>
  <c r="G1561"/>
  <c r="C1562"/>
  <c r="G1562"/>
  <c r="C1564"/>
  <c r="G1564"/>
  <c r="C1565"/>
  <c r="G1565" s="1"/>
  <c r="C1566"/>
  <c r="G1566"/>
  <c r="C1567"/>
  <c r="G1567"/>
  <c r="H1567"/>
  <c r="H1566"/>
  <c r="H1564"/>
  <c r="H1562"/>
  <c r="H1561"/>
  <c r="H1560"/>
  <c r="H1559"/>
  <c r="H1558"/>
  <c r="H1556"/>
  <c r="H1555"/>
  <c r="H1554"/>
  <c r="H1553"/>
  <c r="H1551"/>
  <c r="H1550"/>
  <c r="H1549"/>
  <c r="H1548"/>
  <c r="H1546"/>
  <c r="H1545"/>
  <c r="H1544"/>
  <c r="H1543"/>
  <c r="H1541"/>
  <c r="H1540"/>
  <c r="H1539"/>
  <c r="H1538"/>
  <c r="H1536"/>
  <c r="H1535"/>
  <c r="H1534"/>
  <c r="H1533"/>
  <c r="H1531"/>
  <c r="H1530"/>
  <c r="H1529"/>
  <c r="H1528"/>
  <c r="H1526"/>
  <c r="H1525"/>
  <c r="H1524"/>
  <c r="H1523"/>
  <c r="H1521"/>
  <c r="H1520"/>
  <c r="H1519"/>
  <c r="H1518"/>
  <c r="H1515"/>
  <c r="H1514"/>
  <c r="H1513"/>
  <c r="H1512"/>
  <c r="H1508"/>
  <c r="H1507"/>
  <c r="H1506"/>
  <c r="H1505"/>
  <c r="H1504"/>
  <c r="H1502"/>
  <c r="H1501"/>
  <c r="H1500"/>
  <c r="H1499"/>
  <c r="H1498"/>
  <c r="H1497"/>
  <c r="H1496"/>
  <c r="H1493"/>
  <c r="H1491"/>
  <c r="H1490"/>
  <c r="H1489"/>
  <c r="H1488"/>
  <c r="H1487"/>
  <c r="H1485"/>
  <c r="H1484"/>
  <c r="H1483"/>
  <c r="H1482"/>
  <c r="H1481"/>
  <c r="H1480"/>
  <c r="H1479"/>
  <c r="H1478"/>
  <c r="H1476"/>
  <c r="H1474"/>
  <c r="H1473"/>
  <c r="H1468"/>
  <c r="H1466"/>
  <c r="H1462"/>
  <c r="H1460"/>
  <c r="H1458"/>
  <c r="H1456"/>
  <c r="H1453"/>
  <c r="H1451"/>
  <c r="H1449"/>
  <c r="H1445"/>
  <c r="H1443"/>
  <c r="H1441"/>
  <c r="H1438"/>
  <c r="H1436"/>
  <c r="H1434"/>
  <c r="H1428"/>
  <c r="H1426"/>
  <c r="H1424"/>
  <c r="H1422"/>
  <c r="H1420"/>
  <c r="H1416"/>
  <c r="H1414"/>
  <c r="H1412"/>
  <c r="H1409"/>
  <c r="H1407"/>
  <c r="H1404"/>
  <c r="H1400"/>
  <c r="H1398"/>
  <c r="H1396"/>
  <c r="H1393"/>
  <c r="H1391"/>
  <c r="H1389"/>
  <c r="H1386"/>
  <c r="H1384"/>
  <c r="H1381"/>
  <c r="H1379"/>
  <c r="H1375"/>
  <c r="H1373"/>
  <c r="H1371"/>
  <c r="H1368"/>
  <c r="H1366"/>
  <c r="H1364"/>
  <c r="H1361"/>
  <c r="H1359"/>
  <c r="H1357"/>
  <c r="H1355"/>
  <c r="H1352"/>
  <c r="H1350"/>
  <c r="H1347"/>
  <c r="H1345"/>
  <c r="H1343"/>
  <c r="H1340"/>
  <c r="H1337"/>
  <c r="H1335"/>
  <c r="H1333"/>
  <c r="H1330"/>
  <c r="H1328"/>
  <c r="H1325"/>
  <c r="H1321"/>
  <c r="H1319"/>
  <c r="H1317"/>
  <c r="H1314"/>
  <c r="H1312"/>
  <c r="H1309"/>
  <c r="H1307"/>
  <c r="H1305"/>
  <c r="H1303"/>
  <c r="H1300"/>
  <c r="H1297"/>
  <c r="H1295"/>
  <c r="H1291"/>
  <c r="H1289"/>
  <c r="H1287"/>
  <c r="H1285"/>
  <c r="H1283"/>
  <c r="H1281"/>
  <c r="H1279"/>
  <c r="H1277"/>
  <c r="H1275"/>
  <c r="H1273"/>
  <c r="H1271"/>
  <c r="H1269"/>
  <c r="H1267"/>
  <c r="H1265"/>
  <c r="H1263"/>
  <c r="H1261"/>
  <c r="H1259"/>
  <c r="H1257"/>
  <c r="H1255"/>
  <c r="H1253"/>
  <c r="H1251"/>
  <c r="H1249"/>
  <c r="H1247"/>
  <c r="H1245"/>
  <c r="H1243"/>
  <c r="H1241"/>
  <c r="H1239"/>
  <c r="H1237"/>
  <c r="H1235"/>
  <c r="H1233"/>
  <c r="H1231"/>
  <c r="H1229"/>
  <c r="H1227"/>
  <c r="H1223"/>
  <c r="H1221"/>
  <c r="H1219"/>
  <c r="H1216"/>
  <c r="H1213"/>
  <c r="H1211"/>
  <c r="H1208"/>
  <c r="H1201"/>
  <c r="H1200"/>
  <c r="H1198"/>
  <c r="H1197"/>
  <c r="H1196"/>
  <c r="H1193"/>
  <c r="H1191"/>
  <c r="H1189"/>
  <c r="H1188"/>
  <c r="H1187"/>
  <c r="H1184"/>
  <c r="H1183"/>
  <c r="H1181"/>
  <c r="H1180"/>
  <c r="H1179"/>
  <c r="H1176"/>
  <c r="H1173"/>
  <c r="H1171"/>
  <c r="H1170"/>
  <c r="H1169"/>
  <c r="H1165"/>
  <c r="H1164"/>
  <c r="H1162"/>
  <c r="H1161"/>
  <c r="H1160"/>
  <c r="H1155"/>
  <c r="H1154"/>
  <c r="H1152"/>
  <c r="H1151"/>
  <c r="H1150"/>
  <c r="H1143"/>
  <c r="H1142"/>
  <c r="H1134"/>
  <c r="H1133"/>
  <c r="H1132"/>
  <c r="H1129"/>
  <c r="H1128"/>
  <c r="H1126"/>
  <c r="H1125"/>
  <c r="H1124"/>
  <c r="H1121"/>
  <c r="H1119"/>
  <c r="H1116"/>
  <c r="H1115"/>
  <c r="H1114"/>
  <c r="H1110"/>
  <c r="H1109"/>
  <c r="H1107"/>
  <c r="H1104"/>
  <c r="H1103"/>
  <c r="H1100"/>
  <c r="H1099"/>
  <c r="H1096"/>
  <c r="H1095"/>
  <c r="H1094"/>
  <c r="H1091"/>
  <c r="H1088"/>
  <c r="H1086"/>
  <c r="H1085"/>
  <c r="H1084"/>
  <c r="H1081"/>
  <c r="H1080"/>
  <c r="H1078"/>
  <c r="H1076"/>
  <c r="H1075"/>
  <c r="H1072"/>
  <c r="H1071"/>
  <c r="H1069"/>
  <c r="H1068"/>
  <c r="H1067"/>
  <c r="H1064"/>
  <c r="H1063"/>
  <c r="H1061"/>
  <c r="H1060"/>
  <c r="H1057"/>
  <c r="H1053"/>
  <c r="H1052"/>
  <c r="H1048"/>
  <c r="H1047"/>
  <c r="H1046"/>
  <c r="H1043"/>
  <c r="H1042"/>
  <c r="H1037"/>
  <c r="H1036"/>
  <c r="H1035"/>
  <c r="H1031"/>
  <c r="H1030"/>
  <c r="H1028"/>
  <c r="H1026"/>
  <c r="H1025"/>
  <c r="H1021"/>
  <c r="H1020"/>
  <c r="H1018"/>
  <c r="H1017"/>
  <c r="H1015"/>
  <c r="H1011"/>
  <c r="H1010"/>
  <c r="H1008"/>
  <c r="H1007"/>
  <c r="H1005"/>
  <c r="H1002"/>
  <c r="H1001"/>
  <c r="H998"/>
  <c r="H997"/>
  <c r="H996"/>
  <c r="H993"/>
  <c r="H992"/>
  <c r="H989"/>
  <c r="H987"/>
  <c r="H986"/>
  <c r="H981"/>
  <c r="H980"/>
  <c r="H976"/>
  <c r="H975"/>
  <c r="H974"/>
  <c r="H973"/>
  <c r="H972"/>
  <c r="H971"/>
  <c r="H970"/>
  <c r="H969"/>
  <c r="H968"/>
  <c r="H967"/>
  <c r="H966"/>
  <c r="H965"/>
  <c r="H964"/>
  <c r="H963"/>
  <c r="H962"/>
  <c r="H961"/>
  <c r="H960"/>
  <c r="H959"/>
  <c r="H958"/>
  <c r="H957"/>
  <c r="H956"/>
  <c r="H955"/>
  <c r="H954"/>
  <c r="H953"/>
  <c r="H952"/>
  <c r="H951"/>
  <c r="H950"/>
  <c r="H949"/>
  <c r="H948"/>
  <c r="H947"/>
  <c r="H946"/>
  <c r="H945"/>
  <c r="H944"/>
  <c r="H943"/>
  <c r="H942"/>
  <c r="H941"/>
  <c r="H940"/>
  <c r="H939"/>
  <c r="H938"/>
  <c r="H937"/>
  <c r="H936"/>
  <c r="H935"/>
  <c r="H934"/>
  <c r="H933"/>
  <c r="H932"/>
  <c r="H931"/>
  <c r="H930"/>
  <c r="H929"/>
  <c r="H928"/>
  <c r="H927"/>
  <c r="H926"/>
  <c r="H925"/>
  <c r="H924"/>
  <c r="H923"/>
  <c r="H922"/>
  <c r="H921"/>
  <c r="H920"/>
  <c r="H919"/>
  <c r="H918"/>
  <c r="H917"/>
  <c r="H916"/>
  <c r="H915"/>
  <c r="H914"/>
  <c r="H913"/>
  <c r="H912"/>
  <c r="H911"/>
  <c r="H910"/>
  <c r="H909"/>
  <c r="H908"/>
  <c r="H907"/>
  <c r="H906"/>
  <c r="H905"/>
  <c r="H904"/>
  <c r="H903"/>
  <c r="H902"/>
  <c r="H901"/>
  <c r="H900"/>
  <c r="H899"/>
  <c r="H898"/>
  <c r="H897"/>
  <c r="H896"/>
  <c r="H895"/>
  <c r="H894"/>
  <c r="H893"/>
  <c r="H892"/>
  <c r="H891"/>
  <c r="H890"/>
  <c r="H889"/>
  <c r="H888"/>
  <c r="H887"/>
  <c r="H886"/>
  <c r="H885"/>
  <c r="H884"/>
  <c r="H883"/>
  <c r="H882"/>
  <c r="H881"/>
  <c r="H880"/>
  <c r="H879"/>
  <c r="H878"/>
  <c r="H877"/>
  <c r="H876"/>
  <c r="H875"/>
  <c r="H874"/>
  <c r="H873"/>
  <c r="H872"/>
  <c r="H871"/>
  <c r="H870"/>
  <c r="H869"/>
  <c r="H868"/>
  <c r="H867"/>
  <c r="H866"/>
  <c r="H865"/>
  <c r="H864"/>
  <c r="H863"/>
  <c r="H862"/>
  <c r="H861"/>
  <c r="H860"/>
  <c r="H859"/>
  <c r="H858"/>
  <c r="H857"/>
  <c r="H856"/>
  <c r="H855"/>
  <c r="H854"/>
  <c r="H853"/>
  <c r="H852"/>
  <c r="H851"/>
  <c r="H850"/>
  <c r="H849"/>
  <c r="H848"/>
  <c r="H847"/>
  <c r="H846"/>
  <c r="H845"/>
  <c r="H844"/>
  <c r="H843"/>
  <c r="H842"/>
  <c r="H841"/>
  <c r="H840"/>
  <c r="H839"/>
  <c r="H838"/>
  <c r="H837"/>
  <c r="H836"/>
  <c r="H835"/>
  <c r="H834"/>
  <c r="H833"/>
  <c r="H832"/>
  <c r="H831"/>
  <c r="H830"/>
  <c r="H829"/>
  <c r="H828"/>
  <c r="H827"/>
  <c r="H826"/>
  <c r="H825"/>
  <c r="H824"/>
  <c r="H823"/>
  <c r="H822"/>
  <c r="H821"/>
  <c r="H820"/>
  <c r="H819"/>
  <c r="H818"/>
  <c r="H817"/>
  <c r="H816"/>
  <c r="H815"/>
  <c r="H814"/>
  <c r="H813"/>
  <c r="H812"/>
  <c r="H811"/>
  <c r="H810"/>
  <c r="H809"/>
  <c r="H808"/>
  <c r="H807"/>
  <c r="H806"/>
  <c r="H805"/>
  <c r="H804"/>
  <c r="H803"/>
  <c r="H802"/>
  <c r="H801"/>
  <c r="H800"/>
  <c r="H799"/>
  <c r="H798"/>
  <c r="H797"/>
  <c r="H796"/>
  <c r="H795"/>
  <c r="H794"/>
  <c r="H793"/>
  <c r="H792"/>
  <c r="H791"/>
  <c r="H790"/>
  <c r="H789"/>
  <c r="H788"/>
  <c r="H787"/>
  <c r="H786"/>
  <c r="H785"/>
  <c r="H784"/>
  <c r="H783"/>
  <c r="H782"/>
  <c r="H781"/>
  <c r="H780"/>
  <c r="H779"/>
  <c r="H778"/>
  <c r="H777"/>
  <c r="H776"/>
  <c r="H775"/>
  <c r="H774"/>
  <c r="H773"/>
  <c r="H772"/>
  <c r="H771"/>
  <c r="H770"/>
  <c r="H769"/>
  <c r="H768"/>
  <c r="H767"/>
  <c r="H766"/>
  <c r="H765"/>
  <c r="H764"/>
  <c r="H763"/>
  <c r="H762"/>
  <c r="H761"/>
  <c r="H760"/>
  <c r="H759"/>
  <c r="H758"/>
  <c r="H757"/>
  <c r="H756"/>
  <c r="H755"/>
  <c r="H754"/>
  <c r="H753"/>
  <c r="H752"/>
  <c r="H751"/>
  <c r="H750"/>
  <c r="H749"/>
  <c r="H748"/>
  <c r="H747"/>
  <c r="H746"/>
  <c r="H745"/>
  <c r="H744"/>
  <c r="H743"/>
  <c r="H742"/>
  <c r="H741"/>
  <c r="H740"/>
  <c r="H739"/>
  <c r="H738"/>
  <c r="H737"/>
  <c r="H736"/>
  <c r="H735"/>
  <c r="H734"/>
  <c r="H733"/>
  <c r="H732"/>
  <c r="H731"/>
  <c r="H730"/>
  <c r="H729"/>
  <c r="H728"/>
  <c r="H727"/>
  <c r="H726"/>
  <c r="H725"/>
  <c r="H724"/>
  <c r="H723"/>
  <c r="H722"/>
  <c r="H721"/>
  <c r="H720"/>
  <c r="H719"/>
  <c r="H718"/>
  <c r="H717"/>
  <c r="H716"/>
  <c r="H715"/>
  <c r="H714"/>
  <c r="H713"/>
  <c r="H712"/>
  <c r="H711"/>
  <c r="H710"/>
  <c r="H709"/>
  <c r="H708"/>
  <c r="H707"/>
  <c r="H706"/>
  <c r="H705"/>
  <c r="H704"/>
  <c r="H703"/>
  <c r="H702"/>
  <c r="H701"/>
  <c r="H700"/>
  <c r="H699"/>
  <c r="H698"/>
  <c r="H697"/>
  <c r="H696"/>
  <c r="H695"/>
  <c r="H694"/>
  <c r="H693"/>
  <c r="H692"/>
  <c r="H691"/>
  <c r="H690"/>
  <c r="H689"/>
  <c r="H688"/>
  <c r="H687"/>
  <c r="H686"/>
  <c r="H685"/>
  <c r="H684"/>
  <c r="H683"/>
  <c r="H682"/>
  <c r="H681"/>
  <c r="H680"/>
  <c r="H679"/>
  <c r="H678"/>
  <c r="H677"/>
  <c r="H676"/>
  <c r="H675"/>
  <c r="H674"/>
  <c r="H673"/>
  <c r="H672"/>
  <c r="H671"/>
  <c r="H670"/>
  <c r="H669"/>
  <c r="H668"/>
  <c r="H667"/>
  <c r="H666"/>
  <c r="H665"/>
  <c r="H664"/>
  <c r="H663"/>
  <c r="H662"/>
  <c r="H661"/>
  <c r="H660"/>
  <c r="H659"/>
  <c r="H658"/>
  <c r="H657"/>
  <c r="H656"/>
  <c r="H655"/>
  <c r="H654"/>
  <c r="H653"/>
  <c r="H652"/>
  <c r="H651"/>
  <c r="H650"/>
  <c r="H649"/>
  <c r="H648"/>
  <c r="H647"/>
  <c r="H646"/>
  <c r="H645"/>
  <c r="H644"/>
  <c r="H643"/>
  <c r="H641"/>
  <c r="H640"/>
  <c r="H639"/>
  <c r="H638"/>
  <c r="H629"/>
  <c r="H628"/>
  <c r="H625"/>
  <c r="H624"/>
  <c r="H622"/>
  <c r="H621"/>
  <c r="H619"/>
  <c r="H618"/>
  <c r="H615"/>
  <c r="H614"/>
  <c r="H613"/>
  <c r="H612"/>
  <c r="H611"/>
  <c r="H610"/>
  <c r="H609"/>
  <c r="H607"/>
  <c r="H606"/>
  <c r="H605"/>
  <c r="H604"/>
  <c r="H602"/>
  <c r="H601"/>
  <c r="H600"/>
  <c r="H599"/>
  <c r="H598"/>
  <c r="H597"/>
  <c r="H595"/>
  <c r="H593"/>
  <c r="H592"/>
  <c r="H591"/>
  <c r="H589"/>
  <c r="H588"/>
  <c r="H587"/>
  <c r="H586"/>
  <c r="H583"/>
  <c r="H582"/>
  <c r="H580"/>
  <c r="H579"/>
  <c r="H577"/>
  <c r="H575"/>
  <c r="H574"/>
  <c r="H573"/>
  <c r="H570"/>
  <c r="H569"/>
  <c r="H567"/>
  <c r="H566"/>
  <c r="H564"/>
  <c r="H563"/>
  <c r="H561"/>
  <c r="H560"/>
  <c r="H557"/>
  <c r="H556"/>
  <c r="H555"/>
  <c r="H553"/>
  <c r="H552"/>
  <c r="H551"/>
  <c r="H550"/>
  <c r="H549"/>
  <c r="H548"/>
  <c r="H547"/>
  <c r="H545"/>
  <c r="H544"/>
  <c r="H543"/>
  <c r="H542"/>
  <c r="H540"/>
  <c r="H539"/>
  <c r="H538"/>
  <c r="H537"/>
  <c r="H536"/>
  <c r="H535"/>
  <c r="H533"/>
  <c r="H532"/>
  <c r="H531"/>
  <c r="H530"/>
  <c r="H528"/>
  <c r="H527"/>
  <c r="H525"/>
  <c r="H524"/>
  <c r="H523"/>
  <c r="H522"/>
  <c r="H518"/>
  <c r="H517"/>
  <c r="H515"/>
  <c r="H514"/>
  <c r="H512"/>
  <c r="H511"/>
  <c r="H509"/>
  <c r="H508"/>
  <c r="H505"/>
  <c r="H504"/>
  <c r="H503"/>
  <c r="H502"/>
  <c r="H501"/>
  <c r="H500"/>
  <c r="H499"/>
  <c r="H497"/>
  <c r="H496"/>
  <c r="H495"/>
  <c r="H494"/>
  <c r="H492"/>
  <c r="H491"/>
  <c r="H490"/>
  <c r="H489"/>
  <c r="H488"/>
  <c r="H487"/>
  <c r="H485"/>
  <c r="H484"/>
  <c r="H483"/>
  <c r="H482"/>
  <c r="H480"/>
  <c r="H479"/>
  <c r="H478"/>
  <c r="H477"/>
  <c r="H474"/>
  <c r="H473"/>
  <c r="H471"/>
  <c r="H470"/>
  <c r="H468"/>
  <c r="H467"/>
  <c r="H466"/>
  <c r="H465"/>
  <c r="H462"/>
  <c r="H461"/>
  <c r="H459"/>
  <c r="H458"/>
  <c r="H456"/>
  <c r="H455"/>
  <c r="H453"/>
  <c r="H452"/>
  <c r="H449"/>
  <c r="H448"/>
  <c r="H447"/>
  <c r="H445"/>
  <c r="H444"/>
  <c r="H443"/>
  <c r="H442"/>
  <c r="H441"/>
  <c r="H440"/>
  <c r="H439"/>
  <c r="H437"/>
  <c r="H436"/>
  <c r="H435"/>
  <c r="H434"/>
  <c r="H432"/>
  <c r="H431"/>
  <c r="H430"/>
  <c r="H429"/>
  <c r="H428"/>
  <c r="H427"/>
  <c r="H425"/>
  <c r="H424"/>
  <c r="H423"/>
  <c r="H422"/>
  <c r="H420"/>
  <c r="H419"/>
  <c r="H417"/>
  <c r="H416"/>
  <c r="H415"/>
  <c r="H414"/>
  <c r="H403"/>
  <c r="H402"/>
  <c r="H401"/>
  <c r="H398"/>
  <c r="H397"/>
  <c r="H396"/>
  <c r="H395"/>
  <c r="H393"/>
  <c r="H391"/>
  <c r="H390"/>
  <c r="H387"/>
  <c r="H386"/>
  <c r="H385"/>
  <c r="H384"/>
  <c r="H382"/>
  <c r="H381"/>
  <c r="H379"/>
  <c r="H378"/>
  <c r="H377"/>
  <c r="H376"/>
  <c r="H374"/>
  <c r="H373"/>
  <c r="H372"/>
  <c r="H371"/>
  <c r="H369"/>
  <c r="H368"/>
  <c r="H367"/>
  <c r="H366"/>
  <c r="H365"/>
  <c r="H364"/>
  <c r="H363"/>
  <c r="H362"/>
  <c r="H360"/>
  <c r="H359"/>
  <c r="H358"/>
  <c r="H357"/>
  <c r="H354"/>
  <c r="H353"/>
  <c r="H352"/>
  <c r="H351"/>
  <c r="H350"/>
  <c r="H349"/>
  <c r="H347"/>
  <c r="H346"/>
  <c r="H345"/>
  <c r="H341"/>
  <c r="H339"/>
  <c r="H338"/>
  <c r="H335"/>
  <c r="H334"/>
  <c r="H333"/>
  <c r="H332"/>
  <c r="H330"/>
  <c r="H329"/>
  <c r="H327"/>
  <c r="H326"/>
  <c r="H325"/>
  <c r="H324"/>
  <c r="H322"/>
  <c r="H321"/>
  <c r="H320"/>
  <c r="H319"/>
  <c r="H317"/>
  <c r="H316"/>
  <c r="H315"/>
  <c r="H314"/>
  <c r="H313"/>
  <c r="H312"/>
  <c r="H311"/>
  <c r="H310"/>
  <c r="H308"/>
  <c r="H307"/>
  <c r="H306"/>
  <c r="H305"/>
  <c r="H302"/>
  <c r="H301"/>
  <c r="H300"/>
  <c r="H299"/>
  <c r="H298"/>
  <c r="H297"/>
  <c r="H295"/>
  <c r="H294"/>
  <c r="H293"/>
  <c r="H289"/>
  <c r="H288"/>
  <c r="H287"/>
  <c r="H286"/>
  <c r="H285"/>
  <c r="H279"/>
  <c r="H278"/>
  <c r="H277"/>
  <c r="H276"/>
  <c r="H275"/>
  <c r="H274"/>
  <c r="H272"/>
  <c r="H271"/>
  <c r="H270"/>
  <c r="H269"/>
  <c r="H268"/>
  <c r="H266"/>
  <c r="H265"/>
  <c r="H264"/>
  <c r="H262"/>
  <c r="H261"/>
  <c r="H260"/>
  <c r="H257"/>
  <c r="H256"/>
  <c r="H255"/>
  <c r="H253"/>
  <c r="H252"/>
  <c r="H251"/>
  <c r="H250"/>
  <c r="H249"/>
  <c r="H246"/>
  <c r="H245"/>
  <c r="H244"/>
  <c r="H243"/>
  <c r="H241"/>
  <c r="H240"/>
  <c r="H238"/>
  <c r="H237"/>
  <c r="H236"/>
  <c r="H234"/>
  <c r="H233"/>
  <c r="H231"/>
  <c r="H230"/>
  <c r="H228"/>
  <c r="H227"/>
  <c r="H225"/>
  <c r="H224"/>
  <c r="H221"/>
  <c r="H220"/>
  <c r="H219"/>
  <c r="H218"/>
  <c r="H216"/>
  <c r="H215"/>
  <c r="H212"/>
  <c r="H211"/>
  <c r="H210"/>
  <c r="H209"/>
  <c r="H207"/>
  <c r="H206"/>
  <c r="H205"/>
  <c r="H204"/>
  <c r="H203"/>
  <c r="H202"/>
  <c r="H201"/>
  <c r="H199"/>
  <c r="H198"/>
  <c r="H197"/>
  <c r="H196"/>
  <c r="H193"/>
  <c r="H192"/>
  <c r="H191"/>
  <c r="H190"/>
  <c r="H189"/>
  <c r="H188"/>
  <c r="H187"/>
  <c r="H185"/>
  <c r="H184"/>
  <c r="H183"/>
  <c r="H182"/>
  <c r="H181"/>
  <c r="H180"/>
  <c r="H179"/>
  <c r="H178"/>
  <c r="H177"/>
  <c r="H176"/>
  <c r="H174"/>
  <c r="H173"/>
  <c r="H172"/>
  <c r="H171"/>
  <c r="H170"/>
  <c r="H169"/>
  <c r="H168"/>
  <c r="H166"/>
  <c r="H165"/>
  <c r="H164"/>
  <c r="H163"/>
  <c r="H160"/>
  <c r="H159"/>
  <c r="H158"/>
  <c r="H156"/>
  <c r="H155"/>
  <c r="H154"/>
  <c r="H153"/>
  <c r="H152"/>
  <c r="H148"/>
  <c r="H147"/>
  <c r="H146"/>
  <c r="H145"/>
  <c r="H144"/>
  <c r="H143"/>
  <c r="H142"/>
  <c r="H141"/>
  <c r="H140"/>
  <c r="H139"/>
  <c r="H136"/>
  <c r="H135"/>
  <c r="H134"/>
  <c r="H133"/>
  <c r="H130"/>
  <c r="H129"/>
  <c r="H127"/>
  <c r="H126"/>
  <c r="H123"/>
  <c r="H122"/>
  <c r="H121"/>
  <c r="H119"/>
  <c r="H118"/>
  <c r="H117"/>
  <c r="H116"/>
  <c r="H115"/>
  <c r="H114"/>
  <c r="H113"/>
  <c r="H111"/>
  <c r="H110"/>
  <c r="H109"/>
  <c r="H108"/>
  <c r="H105"/>
  <c r="H104"/>
  <c r="H103"/>
  <c r="H102"/>
  <c r="H101"/>
  <c r="H100"/>
  <c r="H98"/>
  <c r="H97"/>
  <c r="H96"/>
  <c r="H95"/>
  <c r="H94"/>
  <c r="H93"/>
  <c r="H92"/>
  <c r="H90"/>
  <c r="H89"/>
  <c r="H88"/>
  <c r="H87"/>
  <c r="H86"/>
  <c r="H85"/>
  <c r="H83"/>
  <c r="H82"/>
  <c r="H81"/>
  <c r="H80"/>
  <c r="H79"/>
  <c r="H78"/>
  <c r="H77"/>
  <c r="H74"/>
  <c r="H73"/>
  <c r="H72"/>
  <c r="H71"/>
  <c r="H69"/>
  <c r="H68"/>
  <c r="H66"/>
  <c r="H65"/>
  <c r="H63"/>
  <c r="H62"/>
  <c r="H60"/>
  <c r="H59"/>
  <c r="H57"/>
  <c r="H56"/>
  <c r="H54"/>
  <c r="H53"/>
  <c r="H52"/>
  <c r="H51"/>
  <c r="H49"/>
  <c r="H48"/>
  <c r="H45"/>
  <c r="H44"/>
  <c r="H43"/>
  <c r="H42"/>
  <c r="H39"/>
  <c r="H38"/>
  <c r="H37"/>
  <c r="H35"/>
  <c r="H34"/>
  <c r="H32"/>
  <c r="H31"/>
  <c r="H3" i="3"/>
  <c r="G6" s="1"/>
  <c r="L3"/>
  <c r="L297"/>
  <c r="F297" s="1"/>
  <c r="P3"/>
  <c r="G5" s="1"/>
  <c r="G7"/>
  <c r="U6"/>
  <c r="J7"/>
  <c r="H5" i="37"/>
  <c r="H6"/>
  <c r="H7"/>
  <c r="H8"/>
  <c r="H9"/>
  <c r="H10"/>
  <c r="H11"/>
  <c r="H12"/>
  <c r="H14"/>
  <c r="H15"/>
  <c r="H16"/>
  <c r="H17"/>
  <c r="H18"/>
  <c r="H20"/>
  <c r="H21"/>
  <c r="H22"/>
  <c r="H23"/>
  <c r="H24"/>
  <c r="H26"/>
  <c r="H27"/>
  <c r="H28"/>
  <c r="H29"/>
  <c r="H30"/>
  <c r="G30" i="3"/>
  <c r="H30"/>
  <c r="E30" s="1"/>
  <c r="B30" s="1"/>
  <c r="G25"/>
  <c r="E25"/>
  <c r="B25" s="1"/>
  <c r="G26"/>
  <c r="E26"/>
  <c r="B26" s="1"/>
  <c r="G27"/>
  <c r="H27"/>
  <c r="E27" s="1"/>
  <c r="B27" s="1"/>
  <c r="G28"/>
  <c r="H28"/>
  <c r="G29"/>
  <c r="H29"/>
  <c r="E29"/>
  <c r="B29" s="1"/>
  <c r="G31"/>
  <c r="H31"/>
  <c r="E31" s="1"/>
  <c r="G32"/>
  <c r="H32"/>
  <c r="E32" s="1"/>
  <c r="B32" s="1"/>
  <c r="G33"/>
  <c r="H33"/>
  <c r="E33" s="1"/>
  <c r="B33" s="1"/>
  <c r="G34"/>
  <c r="H34"/>
  <c r="E34"/>
  <c r="G35"/>
  <c r="H35"/>
  <c r="E35" s="1"/>
  <c r="B35" s="1"/>
  <c r="G36"/>
  <c r="H36"/>
  <c r="E36" s="1"/>
  <c r="B36" s="1"/>
  <c r="G37"/>
  <c r="H37"/>
  <c r="E37" s="1"/>
  <c r="B37" s="1"/>
  <c r="G38"/>
  <c r="H38"/>
  <c r="G39"/>
  <c r="H39"/>
  <c r="E39"/>
  <c r="G40"/>
  <c r="H40"/>
  <c r="E40" s="1"/>
  <c r="B40" s="1"/>
  <c r="G41"/>
  <c r="H41"/>
  <c r="G42"/>
  <c r="H42"/>
  <c r="E42"/>
  <c r="G43"/>
  <c r="H43"/>
  <c r="E43" s="1"/>
  <c r="B43" s="1"/>
  <c r="G44"/>
  <c r="H44"/>
  <c r="E44" s="1"/>
  <c r="B44" s="1"/>
  <c r="G45"/>
  <c r="H45"/>
  <c r="E45"/>
  <c r="G46"/>
  <c r="H46"/>
  <c r="E46" s="1"/>
  <c r="B46" s="1"/>
  <c r="G47"/>
  <c r="H47"/>
  <c r="E47" s="1"/>
  <c r="B47" s="1"/>
  <c r="G48"/>
  <c r="H48"/>
  <c r="G49"/>
  <c r="H49"/>
  <c r="E49"/>
  <c r="G50"/>
  <c r="H50"/>
  <c r="E50" s="1"/>
  <c r="B50" s="1"/>
  <c r="G51"/>
  <c r="H51"/>
  <c r="E51" s="1"/>
  <c r="B51" s="1"/>
  <c r="G52"/>
  <c r="H52"/>
  <c r="G53"/>
  <c r="H53"/>
  <c r="E53"/>
  <c r="G54"/>
  <c r="H54"/>
  <c r="E54" s="1"/>
  <c r="B54" s="1"/>
  <c r="G55"/>
  <c r="H55"/>
  <c r="E55" s="1"/>
  <c r="B55" s="1"/>
  <c r="G56"/>
  <c r="H56"/>
  <c r="G57"/>
  <c r="H57"/>
  <c r="E57"/>
  <c r="G58"/>
  <c r="H58"/>
  <c r="E58" s="1"/>
  <c r="B58" s="1"/>
  <c r="G59"/>
  <c r="H59"/>
  <c r="E59" s="1"/>
  <c r="B59" s="1"/>
  <c r="G60"/>
  <c r="H60"/>
  <c r="G61"/>
  <c r="H61"/>
  <c r="E61"/>
  <c r="G62"/>
  <c r="H62"/>
  <c r="E62" s="1"/>
  <c r="B62" s="1"/>
  <c r="G63"/>
  <c r="H63"/>
  <c r="E63" s="1"/>
  <c r="B63" s="1"/>
  <c r="G64"/>
  <c r="H64"/>
  <c r="G65"/>
  <c r="H65"/>
  <c r="E65"/>
  <c r="G66"/>
  <c r="H66"/>
  <c r="E66" s="1"/>
  <c r="B66" s="1"/>
  <c r="G67"/>
  <c r="H67"/>
  <c r="G68"/>
  <c r="H68"/>
  <c r="E68"/>
  <c r="G69"/>
  <c r="H69"/>
  <c r="E69" s="1"/>
  <c r="B69" s="1"/>
  <c r="G70"/>
  <c r="H70"/>
  <c r="E70" s="1"/>
  <c r="B70" s="1"/>
  <c r="G71"/>
  <c r="H71"/>
  <c r="G72"/>
  <c r="H72"/>
  <c r="E72"/>
  <c r="G73"/>
  <c r="H73"/>
  <c r="E73" s="1"/>
  <c r="B73" s="1"/>
  <c r="G74"/>
  <c r="H74"/>
  <c r="E74" s="1"/>
  <c r="B74" s="1"/>
  <c r="G75"/>
  <c r="H75"/>
  <c r="G76"/>
  <c r="H76"/>
  <c r="E76"/>
  <c r="G77"/>
  <c r="H77"/>
  <c r="E77" s="1"/>
  <c r="B77" s="1"/>
  <c r="G78"/>
  <c r="H78"/>
  <c r="E78" s="1"/>
  <c r="B78" s="1"/>
  <c r="G79"/>
  <c r="H79"/>
  <c r="G80"/>
  <c r="H80"/>
  <c r="E80"/>
  <c r="G81"/>
  <c r="H81"/>
  <c r="E81" s="1"/>
  <c r="B81" s="1"/>
  <c r="G82"/>
  <c r="H82"/>
  <c r="E82" s="1"/>
  <c r="B82" s="1"/>
  <c r="G83"/>
  <c r="H83"/>
  <c r="G84"/>
  <c r="H84"/>
  <c r="E84"/>
  <c r="G85"/>
  <c r="H85"/>
  <c r="E85" s="1"/>
  <c r="B85" s="1"/>
  <c r="G86"/>
  <c r="H86"/>
  <c r="E86" s="1"/>
  <c r="B86" s="1"/>
  <c r="G87"/>
  <c r="H87"/>
  <c r="G88"/>
  <c r="H88"/>
  <c r="E88"/>
  <c r="G89"/>
  <c r="H89"/>
  <c r="E89" s="1"/>
  <c r="B89" s="1"/>
  <c r="G90"/>
  <c r="H90"/>
  <c r="E90" s="1"/>
  <c r="B90" s="1"/>
  <c r="G91"/>
  <c r="H91"/>
  <c r="G92"/>
  <c r="H92"/>
  <c r="E92"/>
  <c r="G93"/>
  <c r="H93"/>
  <c r="E93" s="1"/>
  <c r="B93" s="1"/>
  <c r="G94"/>
  <c r="H94"/>
  <c r="E94" s="1"/>
  <c r="B94" s="1"/>
  <c r="G95"/>
  <c r="H95"/>
  <c r="G96"/>
  <c r="H96"/>
  <c r="E96"/>
  <c r="G97"/>
  <c r="H97"/>
  <c r="E97" s="1"/>
  <c r="B97" s="1"/>
  <c r="G98"/>
  <c r="H98"/>
  <c r="E98" s="1"/>
  <c r="B98" s="1"/>
  <c r="G99"/>
  <c r="H99"/>
  <c r="G100"/>
  <c r="H100"/>
  <c r="E100"/>
  <c r="G101"/>
  <c r="H101"/>
  <c r="E101" s="1"/>
  <c r="B101" s="1"/>
  <c r="G102"/>
  <c r="H102"/>
  <c r="E102" s="1"/>
  <c r="B102" s="1"/>
  <c r="G103"/>
  <c r="H103"/>
  <c r="G104"/>
  <c r="H104"/>
  <c r="E104"/>
  <c r="G105"/>
  <c r="H105"/>
  <c r="E105" s="1"/>
  <c r="B105" s="1"/>
  <c r="G106"/>
  <c r="H106"/>
  <c r="E106" s="1"/>
  <c r="B106" s="1"/>
  <c r="G107"/>
  <c r="H107"/>
  <c r="G108"/>
  <c r="H108"/>
  <c r="E108"/>
  <c r="G109"/>
  <c r="H109"/>
  <c r="E109" s="1"/>
  <c r="B109" s="1"/>
  <c r="G110"/>
  <c r="H110"/>
  <c r="E110" s="1"/>
  <c r="B110" s="1"/>
  <c r="G111"/>
  <c r="H111"/>
  <c r="G112"/>
  <c r="H112"/>
  <c r="E112"/>
  <c r="G113"/>
  <c r="H113"/>
  <c r="E113" s="1"/>
  <c r="B113" s="1"/>
  <c r="G114"/>
  <c r="H114"/>
  <c r="E114" s="1"/>
  <c r="B114" s="1"/>
  <c r="G115"/>
  <c r="H115"/>
  <c r="G116"/>
  <c r="H116"/>
  <c r="E116"/>
  <c r="G117"/>
  <c r="H117"/>
  <c r="E117" s="1"/>
  <c r="B117" s="1"/>
  <c r="G118"/>
  <c r="H118"/>
  <c r="E118" s="1"/>
  <c r="B118" s="1"/>
  <c r="G119"/>
  <c r="H119"/>
  <c r="G120"/>
  <c r="H120"/>
  <c r="E120"/>
  <c r="G121"/>
  <c r="H121"/>
  <c r="E121" s="1"/>
  <c r="B121" s="1"/>
  <c r="G122"/>
  <c r="H122"/>
  <c r="E122" s="1"/>
  <c r="B122" s="1"/>
  <c r="G123"/>
  <c r="H123"/>
  <c r="G124"/>
  <c r="H124"/>
  <c r="E124"/>
  <c r="G125"/>
  <c r="H125"/>
  <c r="E125" s="1"/>
  <c r="B125" s="1"/>
  <c r="G126"/>
  <c r="H126"/>
  <c r="E126" s="1"/>
  <c r="B126" s="1"/>
  <c r="G127"/>
  <c r="H127"/>
  <c r="G128"/>
  <c r="H128"/>
  <c r="E128"/>
  <c r="G129"/>
  <c r="H129"/>
  <c r="E129" s="1"/>
  <c r="B129" s="1"/>
  <c r="G130"/>
  <c r="H130"/>
  <c r="E130" s="1"/>
  <c r="B130" s="1"/>
  <c r="G131"/>
  <c r="H131"/>
  <c r="G132"/>
  <c r="H132"/>
  <c r="E132"/>
  <c r="G133"/>
  <c r="H133"/>
  <c r="E133" s="1"/>
  <c r="B133" s="1"/>
  <c r="G134"/>
  <c r="H134"/>
  <c r="E134" s="1"/>
  <c r="B134" s="1"/>
  <c r="G135"/>
  <c r="H135"/>
  <c r="G136"/>
  <c r="H136"/>
  <c r="E136"/>
  <c r="G137"/>
  <c r="H137"/>
  <c r="E137" s="1"/>
  <c r="B137" s="1"/>
  <c r="G138"/>
  <c r="H138"/>
  <c r="E138" s="1"/>
  <c r="B138" s="1"/>
  <c r="G140"/>
  <c r="H140"/>
  <c r="G141"/>
  <c r="H141"/>
  <c r="E141"/>
  <c r="G142"/>
  <c r="H142"/>
  <c r="E142" s="1"/>
  <c r="B142" s="1"/>
  <c r="G143"/>
  <c r="H143"/>
  <c r="E143" s="1"/>
  <c r="B143" s="1"/>
  <c r="G144"/>
  <c r="H144"/>
  <c r="G145"/>
  <c r="H145"/>
  <c r="E145"/>
  <c r="G146"/>
  <c r="H146"/>
  <c r="E146" s="1"/>
  <c r="B146" s="1"/>
  <c r="G147"/>
  <c r="H147"/>
  <c r="E147" s="1"/>
  <c r="B147" s="1"/>
  <c r="G148"/>
  <c r="H148"/>
  <c r="G149"/>
  <c r="H149"/>
  <c r="E149"/>
  <c r="G150"/>
  <c r="H150"/>
  <c r="E150" s="1"/>
  <c r="B150" s="1"/>
  <c r="G151"/>
  <c r="H151"/>
  <c r="E151" s="1"/>
  <c r="B151" s="1"/>
  <c r="G152"/>
  <c r="H152"/>
  <c r="G153"/>
  <c r="H153"/>
  <c r="E153"/>
  <c r="G154"/>
  <c r="H154"/>
  <c r="E154" s="1"/>
  <c r="B154" s="1"/>
  <c r="G155"/>
  <c r="H155"/>
  <c r="E155" s="1"/>
  <c r="B155" s="1"/>
  <c r="G156"/>
  <c r="H156"/>
  <c r="G166"/>
  <c r="E166" s="1"/>
  <c r="B166" s="1"/>
  <c r="G212"/>
  <c r="H212"/>
  <c r="E212" s="1"/>
  <c r="G261"/>
  <c r="H261"/>
  <c r="G265"/>
  <c r="H265"/>
  <c r="G266"/>
  <c r="H266"/>
  <c r="E266" s="1"/>
  <c r="B266" s="1"/>
  <c r="G267"/>
  <c r="H267"/>
  <c r="E267"/>
  <c r="G270"/>
  <c r="H270"/>
  <c r="E270" s="1"/>
  <c r="G271"/>
  <c r="H271"/>
  <c r="E271" s="1"/>
  <c r="B271" s="1"/>
  <c r="G272"/>
  <c r="H272"/>
  <c r="G273"/>
  <c r="H273"/>
  <c r="E273"/>
  <c r="G274"/>
  <c r="H274"/>
  <c r="E274" s="1"/>
  <c r="G275"/>
  <c r="H275"/>
  <c r="E275" s="1"/>
  <c r="B275" s="1"/>
  <c r="G276"/>
  <c r="H276"/>
  <c r="G277"/>
  <c r="H277"/>
  <c r="E277"/>
  <c r="G278"/>
  <c r="H278"/>
  <c r="E278" s="1"/>
  <c r="G279"/>
  <c r="H279"/>
  <c r="E279" s="1"/>
  <c r="B279" s="1"/>
  <c r="G280"/>
  <c r="E280" s="1"/>
  <c r="B280" s="1"/>
  <c r="G281"/>
  <c r="H281"/>
  <c r="E281"/>
  <c r="G282"/>
  <c r="H282"/>
  <c r="E282" s="1"/>
  <c r="G285"/>
  <c r="H285"/>
  <c r="E285" s="1"/>
  <c r="B285" s="1"/>
  <c r="G287"/>
  <c r="H287"/>
  <c r="L27" i="37"/>
  <c r="K27"/>
  <c r="L26"/>
  <c r="K26"/>
  <c r="L25"/>
  <c r="K25"/>
  <c r="L24"/>
  <c r="K24"/>
  <c r="L23"/>
  <c r="K23"/>
  <c r="L22"/>
  <c r="K22"/>
  <c r="L21"/>
  <c r="K21"/>
  <c r="H2" i="42"/>
  <c r="L20" i="37" s="1"/>
  <c r="K20"/>
  <c r="L19"/>
  <c r="K19"/>
  <c r="L18"/>
  <c r="K18"/>
  <c r="L17"/>
  <c r="K17"/>
  <c r="L16"/>
  <c r="K16"/>
  <c r="K15"/>
  <c r="L15" s="1"/>
  <c r="K14"/>
  <c r="L14" s="1"/>
  <c r="L13"/>
  <c r="K13"/>
  <c r="K12"/>
  <c r="L12" s="1"/>
  <c r="L11"/>
  <c r="K11"/>
  <c r="L10"/>
  <c r="K10"/>
  <c r="L9"/>
  <c r="K9"/>
  <c r="L8"/>
  <c r="K8"/>
  <c r="L7"/>
  <c r="K7"/>
  <c r="L5"/>
  <c r="K5"/>
  <c r="M211" i="3"/>
  <c r="L211"/>
  <c r="M208"/>
  <c r="M209"/>
  <c r="D14" i="27"/>
  <c r="C979" i="37"/>
  <c r="F300" i="3"/>
  <c r="F299"/>
  <c r="F296"/>
  <c r="F295"/>
  <c r="F293"/>
  <c r="F292"/>
  <c r="F291"/>
  <c r="F289"/>
  <c r="F288"/>
  <c r="F287"/>
  <c r="F286"/>
  <c r="F285"/>
  <c r="F284"/>
  <c r="F283"/>
  <c r="F282"/>
  <c r="B282" s="1"/>
  <c r="F281"/>
  <c r="B281" s="1"/>
  <c r="F280"/>
  <c r="F279"/>
  <c r="F278"/>
  <c r="F277"/>
  <c r="F276"/>
  <c r="F275"/>
  <c r="F274"/>
  <c r="F273"/>
  <c r="F272"/>
  <c r="F271"/>
  <c r="F270"/>
  <c r="F269"/>
  <c r="F268"/>
  <c r="F267"/>
  <c r="F266"/>
  <c r="F265"/>
  <c r="F263"/>
  <c r="L261"/>
  <c r="F261"/>
  <c r="L258"/>
  <c r="M258"/>
  <c r="F258" s="1"/>
  <c r="B258" s="1"/>
  <c r="L257"/>
  <c r="M257"/>
  <c r="L256"/>
  <c r="M256"/>
  <c r="L255"/>
  <c r="M255"/>
  <c r="F255" s="1"/>
  <c r="B255" s="1"/>
  <c r="L254"/>
  <c r="M254"/>
  <c r="F254" s="1"/>
  <c r="B254" s="1"/>
  <c r="L253"/>
  <c r="M253"/>
  <c r="L252"/>
  <c r="M252"/>
  <c r="L251"/>
  <c r="M251"/>
  <c r="F251" s="1"/>
  <c r="B251" s="1"/>
  <c r="L250"/>
  <c r="M250"/>
  <c r="F250" s="1"/>
  <c r="B250" s="1"/>
  <c r="L249"/>
  <c r="M249"/>
  <c r="L248"/>
  <c r="M248"/>
  <c r="L247"/>
  <c r="M247"/>
  <c r="F247" s="1"/>
  <c r="B247" s="1"/>
  <c r="L246"/>
  <c r="M246"/>
  <c r="F246" s="1"/>
  <c r="B246" s="1"/>
  <c r="L245"/>
  <c r="M245"/>
  <c r="L244"/>
  <c r="M244"/>
  <c r="L243"/>
  <c r="M243"/>
  <c r="F243" s="1"/>
  <c r="B243" s="1"/>
  <c r="L242"/>
  <c r="M242"/>
  <c r="F242" s="1"/>
  <c r="B242" s="1"/>
  <c r="L241"/>
  <c r="M241"/>
  <c r="L240"/>
  <c r="M240"/>
  <c r="L239"/>
  <c r="M239"/>
  <c r="F239" s="1"/>
  <c r="B239" s="1"/>
  <c r="L238"/>
  <c r="M238"/>
  <c r="F238" s="1"/>
  <c r="B238" s="1"/>
  <c r="L237"/>
  <c r="M237"/>
  <c r="L236"/>
  <c r="M236"/>
  <c r="L235"/>
  <c r="M235"/>
  <c r="F235" s="1"/>
  <c r="B235" s="1"/>
  <c r="L234"/>
  <c r="M234"/>
  <c r="F234" s="1"/>
  <c r="B234" s="1"/>
  <c r="L233"/>
  <c r="M233"/>
  <c r="L232"/>
  <c r="M232"/>
  <c r="L231"/>
  <c r="M231"/>
  <c r="F231" s="1"/>
  <c r="B231" s="1"/>
  <c r="L230"/>
  <c r="M230"/>
  <c r="F230" s="1"/>
  <c r="B230" s="1"/>
  <c r="L229"/>
  <c r="M229"/>
  <c r="L228"/>
  <c r="M228"/>
  <c r="L227"/>
  <c r="M227"/>
  <c r="F227" s="1"/>
  <c r="B227" s="1"/>
  <c r="L226"/>
  <c r="M226"/>
  <c r="F226" s="1"/>
  <c r="B226" s="1"/>
  <c r="L225"/>
  <c r="M225"/>
  <c r="L224"/>
  <c r="M224"/>
  <c r="L223"/>
  <c r="M223"/>
  <c r="F223" s="1"/>
  <c r="B223" s="1"/>
  <c r="L222"/>
  <c r="M222"/>
  <c r="F222" s="1"/>
  <c r="B222" s="1"/>
  <c r="L221"/>
  <c r="M221"/>
  <c r="L220"/>
  <c r="M220"/>
  <c r="L219"/>
  <c r="M219"/>
  <c r="F219" s="1"/>
  <c r="B219" s="1"/>
  <c r="L218"/>
  <c r="M218"/>
  <c r="F218" s="1"/>
  <c r="B218" s="1"/>
  <c r="L217"/>
  <c r="M217"/>
  <c r="L216"/>
  <c r="M216"/>
  <c r="L215"/>
  <c r="M215"/>
  <c r="F215" s="1"/>
  <c r="B215" s="1"/>
  <c r="L214"/>
  <c r="M214"/>
  <c r="F214" s="1"/>
  <c r="B214" s="1"/>
  <c r="L213"/>
  <c r="M213"/>
  <c r="F212"/>
  <c r="B212" s="1"/>
  <c r="L210"/>
  <c r="M210"/>
  <c r="F210" s="1"/>
  <c r="B210" s="1"/>
  <c r="L209"/>
  <c r="F209"/>
  <c r="B209" s="1"/>
  <c r="L208"/>
  <c r="F208" s="1"/>
  <c r="B208" s="1"/>
  <c r="L207"/>
  <c r="M207"/>
  <c r="L206"/>
  <c r="M206"/>
  <c r="F206" s="1"/>
  <c r="B206" s="1"/>
  <c r="L205"/>
  <c r="M205"/>
  <c r="F205" s="1"/>
  <c r="B205" s="1"/>
  <c r="L204"/>
  <c r="M204"/>
  <c r="L203"/>
  <c r="M203"/>
  <c r="L202"/>
  <c r="M202"/>
  <c r="L201"/>
  <c r="M201"/>
  <c r="F201" s="1"/>
  <c r="L200"/>
  <c r="M200"/>
  <c r="F200" s="1"/>
  <c r="B200" s="1"/>
  <c r="M199"/>
  <c r="B153"/>
  <c r="B149"/>
  <c r="B145"/>
  <c r="B141"/>
  <c r="B136"/>
  <c r="B132"/>
  <c r="B128"/>
  <c r="B124"/>
  <c r="B120"/>
  <c r="B116"/>
  <c r="B112"/>
  <c r="B108"/>
  <c r="B104"/>
  <c r="B100"/>
  <c r="B96"/>
  <c r="B92"/>
  <c r="B88"/>
  <c r="B84"/>
  <c r="B80"/>
  <c r="B76"/>
  <c r="B72"/>
  <c r="B68"/>
  <c r="B65"/>
  <c r="B61"/>
  <c r="B57"/>
  <c r="B53"/>
  <c r="B49"/>
  <c r="B45"/>
  <c r="B42"/>
  <c r="B39"/>
  <c r="B34"/>
  <c r="L7"/>
  <c r="F7" s="1"/>
  <c r="F4" s="1"/>
  <c r="A269"/>
  <c r="A270"/>
  <c r="A271" s="1"/>
  <c r="A272" s="1"/>
  <c r="A273" s="1"/>
  <c r="A274" s="1"/>
  <c r="A275" s="1"/>
  <c r="A276" s="1"/>
  <c r="A277" s="1"/>
  <c r="A278" s="1"/>
  <c r="A279" s="1"/>
  <c r="A280" s="1"/>
  <c r="A281" s="1"/>
  <c r="A282" s="1"/>
  <c r="A283" s="1"/>
  <c r="A284" s="1"/>
  <c r="A285" s="1"/>
  <c r="A286" s="1"/>
  <c r="A287" s="1"/>
  <c r="A288" s="1"/>
  <c r="A289" s="1"/>
  <c r="F262"/>
  <c r="F298"/>
  <c r="F290"/>
  <c r="D101" i="30"/>
  <c r="C1563" i="37" s="1"/>
  <c r="H1563" s="1"/>
  <c r="I59" i="42"/>
  <c r="B59"/>
  <c r="D49" i="30"/>
  <c r="C1511" i="37"/>
  <c r="D55" i="30"/>
  <c r="C1517" i="37"/>
  <c r="D60" i="30"/>
  <c r="C1522" i="37"/>
  <c r="D65" i="30"/>
  <c r="C1527" i="37"/>
  <c r="D70" i="30"/>
  <c r="C1532" i="37"/>
  <c r="D75" i="30"/>
  <c r="C1537" i="37"/>
  <c r="D80" i="30"/>
  <c r="C1542" i="37"/>
  <c r="D85" i="30"/>
  <c r="C1547" i="37"/>
  <c r="D54" i="30"/>
  <c r="C1516" i="37"/>
  <c r="D90" i="30"/>
  <c r="C1552" i="37"/>
  <c r="D95" i="30"/>
  <c r="C1557" i="37"/>
  <c r="D48" i="30"/>
  <c r="C1510" i="37"/>
  <c r="K58" i="42"/>
  <c r="I58"/>
  <c r="B58"/>
  <c r="D15" i="30"/>
  <c r="C1477" i="37" s="1"/>
  <c r="G1477" s="1"/>
  <c r="D24" i="30"/>
  <c r="C1486" i="37" s="1"/>
  <c r="G1486" s="1"/>
  <c r="D32" i="30"/>
  <c r="C1494" i="37" s="1"/>
  <c r="G1494" s="1"/>
  <c r="D41" i="30"/>
  <c r="C1503" i="37" s="1"/>
  <c r="G1503" s="1"/>
  <c r="I57" i="42"/>
  <c r="B57"/>
  <c r="I42"/>
  <c r="B42"/>
  <c r="I41"/>
  <c r="B41"/>
  <c r="I40"/>
  <c r="B40"/>
  <c r="I39"/>
  <c r="B39"/>
  <c r="I46"/>
  <c r="B46"/>
  <c r="I45"/>
  <c r="B45"/>
  <c r="I44"/>
  <c r="B44"/>
  <c r="I43"/>
  <c r="B43"/>
  <c r="C22"/>
  <c r="C18"/>
  <c r="B6" i="30"/>
  <c r="B5"/>
  <c r="D13" i="36"/>
  <c r="C1294" i="37" s="1"/>
  <c r="D17" i="36"/>
  <c r="C1298" i="37" s="1"/>
  <c r="D20" i="36"/>
  <c r="C1301" i="37" s="1"/>
  <c r="D12" i="36"/>
  <c r="C1293" i="37" s="1"/>
  <c r="E13" i="36"/>
  <c r="D1294" i="37" s="1"/>
  <c r="E17" i="36"/>
  <c r="D1298" i="37" s="1"/>
  <c r="E20" i="36"/>
  <c r="D1301" i="37" s="1"/>
  <c r="E12" i="36"/>
  <c r="D1293" i="37" s="1"/>
  <c r="D29" i="36"/>
  <c r="C1310" i="37" s="1"/>
  <c r="E29" i="36"/>
  <c r="D1310" i="37" s="1"/>
  <c r="D35" i="36"/>
  <c r="C1316" i="37" s="1"/>
  <c r="E35" i="36"/>
  <c r="D1316" i="37" s="1"/>
  <c r="D43" i="36"/>
  <c r="C1324" i="37" s="1"/>
  <c r="D46" i="36"/>
  <c r="C1327" i="37" s="1"/>
  <c r="D50" i="36"/>
  <c r="C1331" i="37" s="1"/>
  <c r="D57" i="36"/>
  <c r="C1338" i="37" s="1"/>
  <c r="D61" i="36"/>
  <c r="C1342" i="37" s="1"/>
  <c r="D68" i="36"/>
  <c r="C1349" i="37" s="1"/>
  <c r="D73" i="36"/>
  <c r="C1354" i="37" s="1"/>
  <c r="D42" i="36"/>
  <c r="C1323" i="37" s="1"/>
  <c r="E43" i="36"/>
  <c r="D1324" i="37" s="1"/>
  <c r="E46" i="36"/>
  <c r="D1327" i="37" s="1"/>
  <c r="E50" i="36"/>
  <c r="D1331" i="37" s="1"/>
  <c r="E57" i="36"/>
  <c r="D1338" i="37" s="1"/>
  <c r="E61" i="36"/>
  <c r="D1342" i="37" s="1"/>
  <c r="E68" i="36"/>
  <c r="D1349" i="37" s="1"/>
  <c r="E73" i="36"/>
  <c r="D1354" i="37" s="1"/>
  <c r="E42" i="36"/>
  <c r="D1323" i="37" s="1"/>
  <c r="D82" i="36"/>
  <c r="C1363" i="37" s="1"/>
  <c r="E82" i="36"/>
  <c r="D1363" i="37" s="1"/>
  <c r="D89" i="36"/>
  <c r="C1370" i="37" s="1"/>
  <c r="E89" i="36"/>
  <c r="D1370" i="37" s="1"/>
  <c r="D97" i="36"/>
  <c r="C1378" i="37" s="1"/>
  <c r="D101" i="36"/>
  <c r="C1382" i="37" s="1"/>
  <c r="D106" i="36"/>
  <c r="C1387" i="37" s="1"/>
  <c r="D96" i="36"/>
  <c r="C1377" i="37" s="1"/>
  <c r="E97" i="36"/>
  <c r="D1378" i="37" s="1"/>
  <c r="E101" i="36"/>
  <c r="D1382" i="37" s="1"/>
  <c r="E106" i="36"/>
  <c r="D1387" i="37" s="1"/>
  <c r="E96" i="36"/>
  <c r="D1377" i="37" s="1"/>
  <c r="D114" i="36"/>
  <c r="C1395" i="37" s="1"/>
  <c r="E114" i="36"/>
  <c r="D1395" i="37" s="1"/>
  <c r="D122" i="36"/>
  <c r="C1403" i="37" s="1"/>
  <c r="D125" i="36"/>
  <c r="C1406" i="37" s="1"/>
  <c r="D129" i="36"/>
  <c r="C1410" i="37" s="1"/>
  <c r="D121" i="36"/>
  <c r="C1402" i="37" s="1"/>
  <c r="E122" i="36"/>
  <c r="D1403" i="37" s="1"/>
  <c r="E125" i="36"/>
  <c r="D1406" i="37" s="1"/>
  <c r="E129" i="36"/>
  <c r="D1410" i="37" s="1"/>
  <c r="D137" i="36"/>
  <c r="C1418" i="37" s="1"/>
  <c r="D136" i="36"/>
  <c r="C1417" i="37" s="1"/>
  <c r="E137" i="36"/>
  <c r="D1418" i="37" s="1"/>
  <c r="E136" i="36"/>
  <c r="D1417" i="37" s="1"/>
  <c r="D14" i="33"/>
  <c r="C1432" i="37" s="1"/>
  <c r="D21" i="33"/>
  <c r="C1439" i="37" s="1"/>
  <c r="D13" i="33"/>
  <c r="C1431" i="37" s="1"/>
  <c r="D30" i="33"/>
  <c r="C1448" i="37" s="1"/>
  <c r="D37" i="33"/>
  <c r="C1455" i="37" s="1"/>
  <c r="D29" i="33"/>
  <c r="C1447" i="37" s="1"/>
  <c r="D12" i="33"/>
  <c r="C1430" i="37" s="1"/>
  <c r="E14" i="33"/>
  <c r="D1432" i="37" s="1"/>
  <c r="E21" i="33"/>
  <c r="D1439" i="37" s="1"/>
  <c r="E13" i="33"/>
  <c r="D1431" i="37" s="1"/>
  <c r="E30" i="33"/>
  <c r="D1448" i="37" s="1"/>
  <c r="E37" i="33"/>
  <c r="D1455" i="37" s="1"/>
  <c r="E29" i="33"/>
  <c r="D1447" i="37" s="1"/>
  <c r="E12" i="33"/>
  <c r="D1430" i="37" s="1"/>
  <c r="D46" i="33"/>
  <c r="C1464" i="37" s="1"/>
  <c r="D51" i="33"/>
  <c r="C1469" i="37" s="1"/>
  <c r="D45" i="33"/>
  <c r="C1463" i="37" s="1"/>
  <c r="E46" i="33"/>
  <c r="D1464" i="37" s="1"/>
  <c r="E51" i="33"/>
  <c r="D1469" i="37" s="1"/>
  <c r="E45" i="33"/>
  <c r="D1463" i="37" s="1"/>
  <c r="B4" i="30"/>
  <c r="B6" i="33"/>
  <c r="B5"/>
  <c r="B4"/>
  <c r="B6" i="36"/>
  <c r="B5"/>
  <c r="B4"/>
  <c r="B6" i="27"/>
  <c r="B5"/>
  <c r="B4"/>
  <c r="B5" i="1"/>
  <c r="B4"/>
  <c r="F328" i="27"/>
  <c r="F327"/>
  <c r="F326"/>
  <c r="F325"/>
  <c r="F324"/>
  <c r="F323"/>
  <c r="F322"/>
  <c r="F321"/>
  <c r="F320"/>
  <c r="F319"/>
  <c r="F318"/>
  <c r="F317"/>
  <c r="F316"/>
  <c r="F315"/>
  <c r="F314"/>
  <c r="F313"/>
  <c r="F312"/>
  <c r="F311"/>
  <c r="F310"/>
  <c r="F309"/>
  <c r="F301"/>
  <c r="F300"/>
  <c r="F299"/>
  <c r="F298"/>
  <c r="F297"/>
  <c r="F296"/>
  <c r="F295"/>
  <c r="F294"/>
  <c r="F293"/>
  <c r="F277"/>
  <c r="F276"/>
  <c r="F269"/>
  <c r="F268"/>
  <c r="F267"/>
  <c r="F266"/>
  <c r="F265"/>
  <c r="F264"/>
  <c r="F262"/>
  <c r="D261"/>
  <c r="C1226" i="37"/>
  <c r="E261" i="27"/>
  <c r="D1226" i="37"/>
  <c r="D260" i="27"/>
  <c r="C1225" i="37"/>
  <c r="F260" i="27"/>
  <c r="F259"/>
  <c r="F258"/>
  <c r="F257"/>
  <c r="F256"/>
  <c r="F255"/>
  <c r="F254"/>
  <c r="D253"/>
  <c r="C1218" i="37" s="1"/>
  <c r="E253" i="27"/>
  <c r="D1218" i="37" s="1"/>
  <c r="F252" i="27"/>
  <c r="F251"/>
  <c r="F250"/>
  <c r="D249"/>
  <c r="C1214" i="37"/>
  <c r="E249" i="27"/>
  <c r="D1214" i="37" s="1"/>
  <c r="F248" i="27"/>
  <c r="F247"/>
  <c r="F246"/>
  <c r="D245"/>
  <c r="C1210" i="37" s="1"/>
  <c r="F245" i="27"/>
  <c r="E245"/>
  <c r="D1210" i="37"/>
  <c r="F244" i="27"/>
  <c r="F243"/>
  <c r="D242"/>
  <c r="C1207" i="37"/>
  <c r="E242" i="27"/>
  <c r="D1207" i="37"/>
  <c r="D241" i="27"/>
  <c r="C1206" i="37"/>
  <c r="E241" i="27"/>
  <c r="D1206" i="37"/>
  <c r="D240" i="27"/>
  <c r="C1205" i="37"/>
  <c r="F239" i="27"/>
  <c r="F238"/>
  <c r="D237"/>
  <c r="C1202" i="37"/>
  <c r="F237" i="27"/>
  <c r="E237"/>
  <c r="D1202" i="37" s="1"/>
  <c r="F236" i="27"/>
  <c r="F235"/>
  <c r="F234"/>
  <c r="F233"/>
  <c r="F232"/>
  <c r="F231"/>
  <c r="F230"/>
  <c r="F229"/>
  <c r="F228"/>
  <c r="D227"/>
  <c r="C1192" i="37"/>
  <c r="F227" i="27"/>
  <c r="E227"/>
  <c r="D1192" i="37" s="1"/>
  <c r="F226" i="27"/>
  <c r="F225"/>
  <c r="F224"/>
  <c r="F223"/>
  <c r="F222"/>
  <c r="F221"/>
  <c r="F220"/>
  <c r="F219"/>
  <c r="F218"/>
  <c r="F217"/>
  <c r="F216"/>
  <c r="F215"/>
  <c r="F214"/>
  <c r="F213"/>
  <c r="F212"/>
  <c r="F211"/>
  <c r="D210"/>
  <c r="C1175" i="37" s="1"/>
  <c r="F210" i="27"/>
  <c r="E210"/>
  <c r="D1175" i="37"/>
  <c r="E209" i="27"/>
  <c r="D1174" i="37" s="1"/>
  <c r="F208" i="27"/>
  <c r="F207"/>
  <c r="F206"/>
  <c r="F205"/>
  <c r="F204"/>
  <c r="F203"/>
  <c r="F202"/>
  <c r="D201"/>
  <c r="C1166" i="37"/>
  <c r="F201" i="27"/>
  <c r="E201"/>
  <c r="D1166" i="37" s="1"/>
  <c r="F200" i="27"/>
  <c r="F199"/>
  <c r="F198"/>
  <c r="F197"/>
  <c r="F196"/>
  <c r="F195"/>
  <c r="D194"/>
  <c r="C1159" i="37" s="1"/>
  <c r="F194" i="27"/>
  <c r="E194"/>
  <c r="D1159" i="37"/>
  <c r="E193" i="27"/>
  <c r="D1158" i="37" s="1"/>
  <c r="F192" i="27"/>
  <c r="F191"/>
  <c r="F190"/>
  <c r="F189"/>
  <c r="F188"/>
  <c r="F187"/>
  <c r="F186"/>
  <c r="F185"/>
  <c r="D184"/>
  <c r="C1149" i="37" s="1"/>
  <c r="E184" i="27"/>
  <c r="D1149" i="37" s="1"/>
  <c r="F183" i="27"/>
  <c r="F182"/>
  <c r="D181"/>
  <c r="C1146" i="37" s="1"/>
  <c r="E181" i="27"/>
  <c r="D1146" i="37" s="1"/>
  <c r="F178" i="27"/>
  <c r="F177"/>
  <c r="F176"/>
  <c r="D175"/>
  <c r="C1140" i="37"/>
  <c r="E175" i="27"/>
  <c r="D1140" i="37"/>
  <c r="F169" i="27"/>
  <c r="F168"/>
  <c r="F167"/>
  <c r="F166"/>
  <c r="F165"/>
  <c r="F164"/>
  <c r="F163"/>
  <c r="F162"/>
  <c r="F161"/>
  <c r="F160"/>
  <c r="F159"/>
  <c r="F158"/>
  <c r="F157"/>
  <c r="F156"/>
  <c r="D155"/>
  <c r="C1120" i="37"/>
  <c r="F155" i="27"/>
  <c r="E155"/>
  <c r="D1120" i="37" s="1"/>
  <c r="F154" i="27"/>
  <c r="F153"/>
  <c r="D152"/>
  <c r="C1117" i="37" s="1"/>
  <c r="E152" i="27"/>
  <c r="D1117" i="37" s="1"/>
  <c r="F151" i="27"/>
  <c r="F150"/>
  <c r="F149"/>
  <c r="D148"/>
  <c r="C1113" i="37"/>
  <c r="F148" i="27"/>
  <c r="E148"/>
  <c r="D1113" i="37" s="1"/>
  <c r="F147" i="27"/>
  <c r="F146"/>
  <c r="F145"/>
  <c r="F144"/>
  <c r="F143"/>
  <c r="F142"/>
  <c r="D141"/>
  <c r="C1106" i="37" s="1"/>
  <c r="F141" i="27"/>
  <c r="E141"/>
  <c r="D1106" i="37"/>
  <c r="E140" i="27"/>
  <c r="D1105" i="37" s="1"/>
  <c r="F139" i="27"/>
  <c r="F138"/>
  <c r="F137"/>
  <c r="F136"/>
  <c r="F135"/>
  <c r="F134"/>
  <c r="F133"/>
  <c r="D132"/>
  <c r="C1097" i="37"/>
  <c r="F132" i="27"/>
  <c r="E132"/>
  <c r="D1097" i="37" s="1"/>
  <c r="F131" i="27"/>
  <c r="F130"/>
  <c r="F129"/>
  <c r="F128"/>
  <c r="F127"/>
  <c r="F126"/>
  <c r="D125"/>
  <c r="C1090" i="37" s="1"/>
  <c r="F125" i="27"/>
  <c r="E125"/>
  <c r="D1090" i="37"/>
  <c r="E124" i="27"/>
  <c r="D1089" i="37" s="1"/>
  <c r="F123" i="27"/>
  <c r="F122"/>
  <c r="F121"/>
  <c r="F120"/>
  <c r="F119"/>
  <c r="F118"/>
  <c r="F117"/>
  <c r="F116"/>
  <c r="F115"/>
  <c r="F114"/>
  <c r="F113"/>
  <c r="D112"/>
  <c r="C1077" i="37"/>
  <c r="F112" i="27"/>
  <c r="E112"/>
  <c r="D1077" i="37" s="1"/>
  <c r="F111" i="27"/>
  <c r="F110"/>
  <c r="F109"/>
  <c r="F108"/>
  <c r="F107"/>
  <c r="F106"/>
  <c r="F105"/>
  <c r="F104"/>
  <c r="F103"/>
  <c r="F102"/>
  <c r="F101"/>
  <c r="F100"/>
  <c r="F99"/>
  <c r="F98"/>
  <c r="F97"/>
  <c r="F96"/>
  <c r="F95"/>
  <c r="D94"/>
  <c r="C1059" i="37"/>
  <c r="F94" i="27"/>
  <c r="E94"/>
  <c r="D1059" i="37" s="1"/>
  <c r="D93" i="27"/>
  <c r="C1058" i="37" s="1"/>
  <c r="F93" i="27"/>
  <c r="F92"/>
  <c r="F90"/>
  <c r="F89"/>
  <c r="F88"/>
  <c r="F87"/>
  <c r="F86"/>
  <c r="D85"/>
  <c r="F85"/>
  <c r="E85"/>
  <c r="F83"/>
  <c r="F82"/>
  <c r="F81"/>
  <c r="F80"/>
  <c r="F79"/>
  <c r="F78"/>
  <c r="F77"/>
  <c r="D76"/>
  <c r="C1041" i="37"/>
  <c r="E76" i="27"/>
  <c r="D1041" i="37"/>
  <c r="D75" i="27"/>
  <c r="F73"/>
  <c r="F72"/>
  <c r="F71"/>
  <c r="F70"/>
  <c r="D69"/>
  <c r="C1034" i="37" s="1"/>
  <c r="F69" i="27"/>
  <c r="E69"/>
  <c r="D1034" i="37"/>
  <c r="F68" i="27"/>
  <c r="F67"/>
  <c r="F66"/>
  <c r="F65"/>
  <c r="F64"/>
  <c r="F63"/>
  <c r="D62"/>
  <c r="C1027" i="37"/>
  <c r="E62" i="27"/>
  <c r="D1027" i="37"/>
  <c r="F61" i="27"/>
  <c r="F60"/>
  <c r="F59"/>
  <c r="D58"/>
  <c r="C1023" i="37" s="1"/>
  <c r="E58" i="27"/>
  <c r="D1023" i="37" s="1"/>
  <c r="F57" i="27"/>
  <c r="F56"/>
  <c r="F55"/>
  <c r="F54"/>
  <c r="F53"/>
  <c r="F52"/>
  <c r="D51"/>
  <c r="C1016" i="37" s="1"/>
  <c r="E51" i="27"/>
  <c r="D1016" i="37" s="1"/>
  <c r="F50" i="27"/>
  <c r="F49"/>
  <c r="F48"/>
  <c r="D47"/>
  <c r="C1012" i="37"/>
  <c r="F47" i="27"/>
  <c r="E47"/>
  <c r="D1012" i="37" s="1"/>
  <c r="F46" i="27"/>
  <c r="F45"/>
  <c r="F44"/>
  <c r="F43"/>
  <c r="F42"/>
  <c r="D41"/>
  <c r="C1006" i="37"/>
  <c r="E41" i="27"/>
  <c r="D1006" i="37"/>
  <c r="F40" i="27"/>
  <c r="F39"/>
  <c r="F38"/>
  <c r="F37"/>
  <c r="F36"/>
  <c r="D35"/>
  <c r="C1000" i="37" s="1"/>
  <c r="F35" i="27"/>
  <c r="E35"/>
  <c r="D1000" i="37"/>
  <c r="F34" i="27"/>
  <c r="F33"/>
  <c r="F32"/>
  <c r="F31"/>
  <c r="F30"/>
  <c r="F29"/>
  <c r="F28"/>
  <c r="F27"/>
  <c r="F26"/>
  <c r="D25"/>
  <c r="C990" i="37" s="1"/>
  <c r="E25" i="27"/>
  <c r="D990" i="37" s="1"/>
  <c r="F24" i="27"/>
  <c r="F23"/>
  <c r="F22"/>
  <c r="F21"/>
  <c r="F20"/>
  <c r="D19"/>
  <c r="C984" i="37"/>
  <c r="E19" i="27"/>
  <c r="D984" i="37"/>
  <c r="F17" i="27"/>
  <c r="F16"/>
  <c r="F15"/>
  <c r="E14"/>
  <c r="D979" i="37" s="1"/>
  <c r="F981" i="1"/>
  <c r="F980"/>
  <c r="F979"/>
  <c r="F978"/>
  <c r="F977"/>
  <c r="F976"/>
  <c r="F975"/>
  <c r="F974"/>
  <c r="F973"/>
  <c r="F972"/>
  <c r="F971"/>
  <c r="F970"/>
  <c r="F969"/>
  <c r="F968"/>
  <c r="F967"/>
  <c r="F966"/>
  <c r="F965"/>
  <c r="F964"/>
  <c r="F963"/>
  <c r="F962"/>
  <c r="F961"/>
  <c r="F960"/>
  <c r="F959"/>
  <c r="F958"/>
  <c r="F957"/>
  <c r="F956"/>
  <c r="F955"/>
  <c r="F954"/>
  <c r="F953"/>
  <c r="F952"/>
  <c r="F951"/>
  <c r="F950"/>
  <c r="F949"/>
  <c r="F948"/>
  <c r="F947"/>
  <c r="F946"/>
  <c r="F945"/>
  <c r="F944"/>
  <c r="F943"/>
  <c r="F942"/>
  <c r="F941"/>
  <c r="F940"/>
  <c r="F939"/>
  <c r="F938"/>
  <c r="F937"/>
  <c r="F936"/>
  <c r="F935"/>
  <c r="F934"/>
  <c r="F933"/>
  <c r="F932"/>
  <c r="F931"/>
  <c r="F930"/>
  <c r="F929"/>
  <c r="F928"/>
  <c r="F927"/>
  <c r="F926"/>
  <c r="F925"/>
  <c r="F924"/>
  <c r="F923"/>
  <c r="F922"/>
  <c r="F921"/>
  <c r="F920"/>
  <c r="F919"/>
  <c r="F918"/>
  <c r="F917"/>
  <c r="F916"/>
  <c r="F915"/>
  <c r="F914"/>
  <c r="F913"/>
  <c r="F912"/>
  <c r="F911"/>
  <c r="F910"/>
  <c r="F909"/>
  <c r="F908"/>
  <c r="F907"/>
  <c r="F906"/>
  <c r="F905"/>
  <c r="F904"/>
  <c r="F903"/>
  <c r="F902"/>
  <c r="F901"/>
  <c r="F900"/>
  <c r="F899"/>
  <c r="F898"/>
  <c r="F897"/>
  <c r="F896"/>
  <c r="F895"/>
  <c r="F894"/>
  <c r="F893"/>
  <c r="F892"/>
  <c r="F891"/>
  <c r="F890"/>
  <c r="F889"/>
  <c r="F888"/>
  <c r="F887"/>
  <c r="F886"/>
  <c r="F885"/>
  <c r="F884"/>
  <c r="F883"/>
  <c r="F882"/>
  <c r="F881"/>
  <c r="F880"/>
  <c r="F879"/>
  <c r="F878"/>
  <c r="F877"/>
  <c r="F876"/>
  <c r="F875"/>
  <c r="F874"/>
  <c r="F873"/>
  <c r="F872"/>
  <c r="F871"/>
  <c r="F870"/>
  <c r="F869"/>
  <c r="F868"/>
  <c r="F867"/>
  <c r="F866"/>
  <c r="F865"/>
  <c r="F864"/>
  <c r="F863"/>
  <c r="F862"/>
  <c r="F861"/>
  <c r="F860"/>
  <c r="F859"/>
  <c r="F858"/>
  <c r="F857"/>
  <c r="F856"/>
  <c r="F855"/>
  <c r="F854"/>
  <c r="F853"/>
  <c r="F852"/>
  <c r="F851"/>
  <c r="F850"/>
  <c r="F849"/>
  <c r="F848"/>
  <c r="F847"/>
  <c r="F846"/>
  <c r="F845"/>
  <c r="F844"/>
  <c r="F843"/>
  <c r="F842"/>
  <c r="F841"/>
  <c r="F840"/>
  <c r="F839"/>
  <c r="F838"/>
  <c r="F837"/>
  <c r="F836"/>
  <c r="F835"/>
  <c r="F834"/>
  <c r="F833"/>
  <c r="F832"/>
  <c r="F831"/>
  <c r="F830"/>
  <c r="F829"/>
  <c r="F828"/>
  <c r="F827"/>
  <c r="F826"/>
  <c r="F825"/>
  <c r="F824"/>
  <c r="F823"/>
  <c r="F822"/>
  <c r="F821"/>
  <c r="F820"/>
  <c r="F819"/>
  <c r="F818"/>
  <c r="F817"/>
  <c r="F816"/>
  <c r="F815"/>
  <c r="F814"/>
  <c r="F813"/>
  <c r="F810"/>
  <c r="F809"/>
  <c r="F807"/>
  <c r="F806"/>
  <c r="F805"/>
  <c r="F804"/>
  <c r="F803"/>
  <c r="F802"/>
  <c r="F801"/>
  <c r="F800"/>
  <c r="F799"/>
  <c r="F798"/>
  <c r="F797"/>
  <c r="F796"/>
  <c r="F795"/>
  <c r="F794"/>
  <c r="F793"/>
  <c r="F792"/>
  <c r="F791"/>
  <c r="F790"/>
  <c r="F789"/>
  <c r="F788"/>
  <c r="F787"/>
  <c r="F786"/>
  <c r="F785"/>
  <c r="F784"/>
  <c r="F783"/>
  <c r="F782"/>
  <c r="F781"/>
  <c r="F780"/>
  <c r="F779"/>
  <c r="F778"/>
  <c r="F777"/>
  <c r="F776"/>
  <c r="F775"/>
  <c r="F774"/>
  <c r="F773"/>
  <c r="F772"/>
  <c r="F771"/>
  <c r="F770"/>
  <c r="F769"/>
  <c r="F768"/>
  <c r="F767"/>
  <c r="F766"/>
  <c r="F765"/>
  <c r="F764"/>
  <c r="F763"/>
  <c r="F762"/>
  <c r="F761"/>
  <c r="F760"/>
  <c r="F759"/>
  <c r="F758"/>
  <c r="F757"/>
  <c r="F756"/>
  <c r="F755"/>
  <c r="F754"/>
  <c r="F753"/>
  <c r="F752"/>
  <c r="F751"/>
  <c r="F750"/>
  <c r="F749"/>
  <c r="F748"/>
  <c r="F747"/>
  <c r="F746"/>
  <c r="F745"/>
  <c r="F744"/>
  <c r="F743"/>
  <c r="F742"/>
  <c r="F741"/>
  <c r="F740"/>
  <c r="F739"/>
  <c r="F738"/>
  <c r="F737"/>
  <c r="F736"/>
  <c r="F735"/>
  <c r="F734"/>
  <c r="F733"/>
  <c r="F732"/>
  <c r="F731"/>
  <c r="F730"/>
  <c r="F729"/>
  <c r="F728"/>
  <c r="F727"/>
  <c r="F726"/>
  <c r="F725"/>
  <c r="F724"/>
  <c r="F723"/>
  <c r="F722"/>
  <c r="F721"/>
  <c r="F720"/>
  <c r="F719"/>
  <c r="F718"/>
  <c r="F717"/>
  <c r="F716"/>
  <c r="F715"/>
  <c r="F714"/>
  <c r="F713"/>
  <c r="F712"/>
  <c r="F711"/>
  <c r="F710"/>
  <c r="F708"/>
  <c r="F707"/>
  <c r="F706"/>
  <c r="F705"/>
  <c r="F703"/>
  <c r="F702"/>
  <c r="F701"/>
  <c r="F699"/>
  <c r="F698"/>
  <c r="F697"/>
  <c r="F696"/>
  <c r="F695"/>
  <c r="F694"/>
  <c r="F693"/>
  <c r="F692"/>
  <c r="F691"/>
  <c r="F690"/>
  <c r="F677"/>
  <c r="F676"/>
  <c r="F675"/>
  <c r="F674"/>
  <c r="F673"/>
  <c r="F672"/>
  <c r="F671"/>
  <c r="F670"/>
  <c r="F669"/>
  <c r="F668"/>
  <c r="F667"/>
  <c r="F666"/>
  <c r="F665"/>
  <c r="F664"/>
  <c r="F663"/>
  <c r="F662"/>
  <c r="F661"/>
  <c r="F660"/>
  <c r="F659"/>
  <c r="F658"/>
  <c r="F657"/>
  <c r="F656"/>
  <c r="D655"/>
  <c r="C642" i="37" s="1"/>
  <c r="E655" i="1"/>
  <c r="D642" i="37" s="1"/>
  <c r="F654" i="1"/>
  <c r="F653"/>
  <c r="F652"/>
  <c r="F650"/>
  <c r="D533"/>
  <c r="D532" s="1"/>
  <c r="D538"/>
  <c r="C526" i="37"/>
  <c r="D541" i="1"/>
  <c r="C529" i="37"/>
  <c r="D546" i="1"/>
  <c r="C534" i="37"/>
  <c r="D553" i="1"/>
  <c r="C541" i="37"/>
  <c r="D558" i="1"/>
  <c r="C546" i="37"/>
  <c r="D566" i="1"/>
  <c r="C554" i="37"/>
  <c r="D571" i="1"/>
  <c r="C559" i="37"/>
  <c r="D574" i="1"/>
  <c r="C562" i="37"/>
  <c r="D577" i="1"/>
  <c r="C565" i="37"/>
  <c r="D580" i="1"/>
  <c r="D570"/>
  <c r="C558" i="37" s="1"/>
  <c r="D584" i="1"/>
  <c r="C572" i="37" s="1"/>
  <c r="D588" i="1"/>
  <c r="C576" i="37" s="1"/>
  <c r="D590" i="1"/>
  <c r="C578" i="37" s="1"/>
  <c r="D593" i="1"/>
  <c r="C581" i="37" s="1"/>
  <c r="D583" i="1"/>
  <c r="C571" i="37" s="1"/>
  <c r="D597" i="1"/>
  <c r="D602"/>
  <c r="C590" i="37"/>
  <c r="D606" i="1"/>
  <c r="D608"/>
  <c r="C596" i="37" s="1"/>
  <c r="D615" i="1"/>
  <c r="C603" i="37" s="1"/>
  <c r="D620" i="1"/>
  <c r="C608" i="37" s="1"/>
  <c r="D596" i="1"/>
  <c r="C584" i="37" s="1"/>
  <c r="D629" i="1"/>
  <c r="D628" s="1"/>
  <c r="C616" i="37" s="1"/>
  <c r="D632" i="1"/>
  <c r="C620" i="37"/>
  <c r="D635" i="1"/>
  <c r="C623" i="37"/>
  <c r="D161" i="1"/>
  <c r="C151" i="37"/>
  <c r="D167" i="1"/>
  <c r="C157" i="37"/>
  <c r="D172" i="1"/>
  <c r="C162" i="37"/>
  <c r="D177" i="1"/>
  <c r="C167" i="37"/>
  <c r="D185" i="1"/>
  <c r="C175" i="37"/>
  <c r="D196" i="1"/>
  <c r="C186" i="37"/>
  <c r="D205" i="1"/>
  <c r="C195" i="37"/>
  <c r="D210" i="1"/>
  <c r="C200" i="37"/>
  <c r="D218" i="1"/>
  <c r="C208" i="37"/>
  <c r="D224" i="1"/>
  <c r="C214" i="37"/>
  <c r="D227" i="1"/>
  <c r="C217" i="37"/>
  <c r="D223" i="1"/>
  <c r="C213" i="37"/>
  <c r="D233" i="1"/>
  <c r="C223" i="37"/>
  <c r="D236" i="1"/>
  <c r="C226" i="37"/>
  <c r="D239" i="1"/>
  <c r="C229" i="37"/>
  <c r="D242" i="1"/>
  <c r="C232" i="37"/>
  <c r="D245" i="1"/>
  <c r="C235" i="37"/>
  <c r="D249" i="1"/>
  <c r="C239" i="37"/>
  <c r="D252" i="1"/>
  <c r="C242" i="37"/>
  <c r="D232" i="1"/>
  <c r="C222" i="37"/>
  <c r="D258" i="1"/>
  <c r="C248" i="37"/>
  <c r="D264" i="1"/>
  <c r="C254" i="37"/>
  <c r="D257" i="1"/>
  <c r="C247" i="37"/>
  <c r="D269" i="1"/>
  <c r="C259" i="37"/>
  <c r="D273" i="1"/>
  <c r="C263" i="37"/>
  <c r="D277" i="1"/>
  <c r="C267" i="37"/>
  <c r="D283" i="1"/>
  <c r="C273" i="37"/>
  <c r="D268" i="1"/>
  <c r="C258" i="37"/>
  <c r="D290" i="1"/>
  <c r="C280" i="37"/>
  <c r="D291" i="1"/>
  <c r="C281" i="37"/>
  <c r="D355" i="1"/>
  <c r="C344" i="37"/>
  <c r="D359" i="1"/>
  <c r="C348" i="37"/>
  <c r="D354" i="1"/>
  <c r="C343" i="37"/>
  <c r="D367" i="1"/>
  <c r="C356" i="37"/>
  <c r="D372" i="1"/>
  <c r="C361" i="37"/>
  <c r="D381" i="1"/>
  <c r="C370" i="37"/>
  <c r="D386" i="1"/>
  <c r="C375" i="37"/>
  <c r="D391" i="1"/>
  <c r="C380" i="37"/>
  <c r="D394" i="1"/>
  <c r="C383" i="37"/>
  <c r="D400" i="1"/>
  <c r="C389" i="37"/>
  <c r="D399" i="1"/>
  <c r="C388" i="37"/>
  <c r="D403" i="1"/>
  <c r="C392" i="37"/>
  <c r="D405" i="1"/>
  <c r="C394" i="37"/>
  <c r="D425" i="1"/>
  <c r="D430"/>
  <c r="C418" i="37" s="1"/>
  <c r="D433" i="1"/>
  <c r="C421" i="37" s="1"/>
  <c r="D438" i="1"/>
  <c r="C426" i="37" s="1"/>
  <c r="D445" i="1"/>
  <c r="C433" i="37" s="1"/>
  <c r="D450" i="1"/>
  <c r="C438" i="37" s="1"/>
  <c r="D458" i="1"/>
  <c r="C446" i="37" s="1"/>
  <c r="D424" i="1"/>
  <c r="C412" i="37" s="1"/>
  <c r="D463" i="1"/>
  <c r="D466"/>
  <c r="C454" i="37"/>
  <c r="D469" i="1"/>
  <c r="D472"/>
  <c r="C460" i="37" s="1"/>
  <c r="D462" i="1"/>
  <c r="C450" i="37" s="1"/>
  <c r="D476" i="1"/>
  <c r="C464" i="37" s="1"/>
  <c r="D481" i="1"/>
  <c r="C469" i="37" s="1"/>
  <c r="D484" i="1"/>
  <c r="C472" i="37" s="1"/>
  <c r="D475" i="1"/>
  <c r="C463" i="37" s="1"/>
  <c r="D488" i="1"/>
  <c r="D487" s="1"/>
  <c r="D493"/>
  <c r="C481" i="37"/>
  <c r="D498" i="1"/>
  <c r="C486" i="37"/>
  <c r="D505" i="1"/>
  <c r="C493" i="37"/>
  <c r="D510" i="1"/>
  <c r="C498" i="37"/>
  <c r="D519" i="1"/>
  <c r="C507" i="37"/>
  <c r="D522" i="1"/>
  <c r="C510" i="37"/>
  <c r="D525" i="1"/>
  <c r="D528"/>
  <c r="C516" i="37" s="1"/>
  <c r="D518" i="1"/>
  <c r="C506" i="37" s="1"/>
  <c r="D14" i="1"/>
  <c r="D13" s="1"/>
  <c r="C3" i="37" s="1"/>
  <c r="D23" i="1"/>
  <c r="D29"/>
  <c r="C19" i="37" s="1"/>
  <c r="D35" i="1"/>
  <c r="D43"/>
  <c r="C33" i="37"/>
  <c r="D46" i="1"/>
  <c r="C36" i="37"/>
  <c r="D51" i="1"/>
  <c r="C41" i="37"/>
  <c r="D50" i="1"/>
  <c r="C40" i="37"/>
  <c r="D57" i="1"/>
  <c r="C47" i="37"/>
  <c r="D60" i="1"/>
  <c r="C50" i="37"/>
  <c r="D65" i="1"/>
  <c r="C55" i="37"/>
  <c r="D68" i="1"/>
  <c r="C58" i="37"/>
  <c r="D71" i="1"/>
  <c r="C61" i="37"/>
  <c r="D74" i="1"/>
  <c r="C64" i="37"/>
  <c r="D77" i="1"/>
  <c r="C67" i="37"/>
  <c r="D80" i="1"/>
  <c r="C70" i="37"/>
  <c r="D86" i="1"/>
  <c r="C76" i="37"/>
  <c r="D94" i="1"/>
  <c r="C84" i="37"/>
  <c r="D101" i="1"/>
  <c r="C91" i="37"/>
  <c r="D109" i="1"/>
  <c r="C99" i="37"/>
  <c r="D85" i="1"/>
  <c r="C75" i="37"/>
  <c r="D117" i="1"/>
  <c r="C107" i="37"/>
  <c r="D122" i="1"/>
  <c r="C112" i="37"/>
  <c r="D130" i="1"/>
  <c r="C120" i="37"/>
  <c r="D116" i="1"/>
  <c r="C106" i="37"/>
  <c r="D135" i="1"/>
  <c r="C125" i="37"/>
  <c r="D138" i="1"/>
  <c r="C128" i="37"/>
  <c r="D142" i="1"/>
  <c r="D141"/>
  <c r="D148"/>
  <c r="C138" i="37"/>
  <c r="D147" i="1"/>
  <c r="C137" i="37"/>
  <c r="D303" i="1"/>
  <c r="C292" i="37"/>
  <c r="D307" i="1"/>
  <c r="C296" i="37"/>
  <c r="D302" i="1"/>
  <c r="C291" i="37"/>
  <c r="D315" i="1"/>
  <c r="C304" i="37"/>
  <c r="D320" i="1"/>
  <c r="C309" i="37"/>
  <c r="D329" i="1"/>
  <c r="C318" i="37"/>
  <c r="D334" i="1"/>
  <c r="C323" i="37"/>
  <c r="D339" i="1"/>
  <c r="C328" i="37"/>
  <c r="D342" i="1"/>
  <c r="C331" i="37"/>
  <c r="D314" i="1"/>
  <c r="C303" i="37"/>
  <c r="D348" i="1"/>
  <c r="C337" i="37"/>
  <c r="D347" i="1"/>
  <c r="C336" i="37"/>
  <c r="D351" i="1"/>
  <c r="C340" i="37"/>
  <c r="D301" i="1"/>
  <c r="C290" i="37"/>
  <c r="D420" i="1"/>
  <c r="C409" i="37"/>
  <c r="D419" i="1"/>
  <c r="C408" i="37"/>
  <c r="D647" i="1"/>
  <c r="C635" i="37"/>
  <c r="E533" i="1"/>
  <c r="D521" i="37"/>
  <c r="E538" i="1"/>
  <c r="D526" i="37"/>
  <c r="E541" i="1"/>
  <c r="D529" i="37"/>
  <c r="E546" i="1"/>
  <c r="D534" i="37"/>
  <c r="E553" i="1"/>
  <c r="D541" i="37"/>
  <c r="E558" i="1"/>
  <c r="D546" i="37"/>
  <c r="E566" i="1"/>
  <c r="D554" i="37"/>
  <c r="E532" i="1"/>
  <c r="D520" i="37"/>
  <c r="E571" i="1"/>
  <c r="D559" i="37"/>
  <c r="E574" i="1"/>
  <c r="D562" i="37"/>
  <c r="E577" i="1"/>
  <c r="D565" i="37"/>
  <c r="E580" i="1"/>
  <c r="D568" i="37"/>
  <c r="E570" i="1"/>
  <c r="D558" i="37"/>
  <c r="G558" s="1"/>
  <c r="E584" i="1"/>
  <c r="D572" i="37"/>
  <c r="G572" s="1"/>
  <c r="E588" i="1"/>
  <c r="D576" i="37"/>
  <c r="G576" s="1"/>
  <c r="E590" i="1"/>
  <c r="D578" i="37"/>
  <c r="G578" s="1"/>
  <c r="E593" i="1"/>
  <c r="D581" i="37"/>
  <c r="G581" s="1"/>
  <c r="E583" i="1"/>
  <c r="D571" i="37"/>
  <c r="G571" s="1"/>
  <c r="E597" i="1"/>
  <c r="D585" i="37"/>
  <c r="E602" i="1"/>
  <c r="D590" i="37"/>
  <c r="E606" i="1"/>
  <c r="E608"/>
  <c r="D596" i="37" s="1"/>
  <c r="E615" i="1"/>
  <c r="D603" i="37" s="1"/>
  <c r="E620" i="1"/>
  <c r="D608" i="37" s="1"/>
  <c r="E629" i="1"/>
  <c r="D617" i="37" s="1"/>
  <c r="E632" i="1"/>
  <c r="D620" i="37" s="1"/>
  <c r="E635" i="1"/>
  <c r="D623" i="37" s="1"/>
  <c r="E161" i="1"/>
  <c r="D151" i="37" s="1"/>
  <c r="E167" i="1"/>
  <c r="D157" i="37" s="1"/>
  <c r="E172" i="1"/>
  <c r="E177"/>
  <c r="D167" i="37" s="1"/>
  <c r="G167" s="1"/>
  <c r="E185" i="1"/>
  <c r="D175" i="37"/>
  <c r="E196" i="1"/>
  <c r="D186" i="37"/>
  <c r="E205" i="1"/>
  <c r="D195" i="37"/>
  <c r="E210" i="1"/>
  <c r="D200" i="37"/>
  <c r="E218" i="1"/>
  <c r="D208" i="37"/>
  <c r="E204" i="1"/>
  <c r="D194" i="37"/>
  <c r="E224" i="1"/>
  <c r="D214" i="37"/>
  <c r="E227" i="1"/>
  <c r="D217" i="37"/>
  <c r="E223" i="1"/>
  <c r="D213" i="37"/>
  <c r="E233" i="1"/>
  <c r="D223" i="37"/>
  <c r="E236" i="1"/>
  <c r="D226" i="37"/>
  <c r="E239" i="1"/>
  <c r="D229" i="37"/>
  <c r="E242" i="1"/>
  <c r="D232" i="37"/>
  <c r="E245" i="1"/>
  <c r="D235" i="37"/>
  <c r="E249" i="1"/>
  <c r="D239" i="37"/>
  <c r="E252" i="1"/>
  <c r="D242" i="37"/>
  <c r="E232" i="1"/>
  <c r="D222" i="37"/>
  <c r="E258" i="1"/>
  <c r="D248" i="37"/>
  <c r="E264" i="1"/>
  <c r="D254" i="37"/>
  <c r="E257" i="1"/>
  <c r="D247" i="37"/>
  <c r="E269" i="1"/>
  <c r="D259" i="37"/>
  <c r="E273" i="1"/>
  <c r="D263" i="37"/>
  <c r="E277" i="1"/>
  <c r="D267" i="37"/>
  <c r="E283" i="1"/>
  <c r="D273" i="37"/>
  <c r="E268" i="1"/>
  <c r="D258" i="37"/>
  <c r="E290" i="1"/>
  <c r="D280" i="37"/>
  <c r="E291" i="1"/>
  <c r="D281" i="37"/>
  <c r="E355" i="1"/>
  <c r="D344" i="37"/>
  <c r="E359" i="1"/>
  <c r="D348" i="37"/>
  <c r="E354" i="1"/>
  <c r="D343" i="37"/>
  <c r="E367" i="1"/>
  <c r="D356" i="37"/>
  <c r="E372" i="1"/>
  <c r="D361" i="37"/>
  <c r="E381" i="1"/>
  <c r="D370" i="37"/>
  <c r="E386" i="1"/>
  <c r="D375" i="37"/>
  <c r="E391" i="1"/>
  <c r="D380" i="37"/>
  <c r="E394" i="1"/>
  <c r="D383" i="37"/>
  <c r="E366" i="1"/>
  <c r="D355" i="37"/>
  <c r="E400" i="1"/>
  <c r="D389" i="37"/>
  <c r="E399" i="1"/>
  <c r="D388" i="37"/>
  <c r="E403" i="1"/>
  <c r="D392" i="37"/>
  <c r="E405" i="1"/>
  <c r="D394" i="37"/>
  <c r="E353" i="1"/>
  <c r="D342" i="37"/>
  <c r="E425" i="1"/>
  <c r="D413" i="37"/>
  <c r="E430" i="1"/>
  <c r="D418" i="37"/>
  <c r="E433" i="1"/>
  <c r="D421" i="37"/>
  <c r="E438" i="1"/>
  <c r="D426" i="37"/>
  <c r="E445" i="1"/>
  <c r="D433" i="37"/>
  <c r="E450" i="1"/>
  <c r="D438" i="37"/>
  <c r="E458" i="1"/>
  <c r="D446" i="37"/>
  <c r="E424" i="1"/>
  <c r="D412" i="37"/>
  <c r="E463" i="1"/>
  <c r="D451" i="37"/>
  <c r="E466" i="1"/>
  <c r="D454" i="37"/>
  <c r="E469" i="1"/>
  <c r="D457" i="37"/>
  <c r="E472" i="1"/>
  <c r="D460" i="37"/>
  <c r="E462" i="1"/>
  <c r="D450" i="37"/>
  <c r="E476" i="1"/>
  <c r="D464" i="37"/>
  <c r="E481" i="1"/>
  <c r="D469" i="37"/>
  <c r="E484" i="1"/>
  <c r="D472" i="37"/>
  <c r="E475" i="1"/>
  <c r="D463" i="37"/>
  <c r="E488" i="1"/>
  <c r="D476" i="37"/>
  <c r="E493" i="1"/>
  <c r="D481" i="37"/>
  <c r="E498" i="1"/>
  <c r="D486" i="37"/>
  <c r="E505" i="1"/>
  <c r="D493" i="37"/>
  <c r="E510" i="1"/>
  <c r="D498" i="37"/>
  <c r="E487" i="1"/>
  <c r="D475" i="37"/>
  <c r="E519" i="1"/>
  <c r="D507" i="37"/>
  <c r="E522" i="1"/>
  <c r="D510" i="37"/>
  <c r="E525" i="1"/>
  <c r="D513" i="37"/>
  <c r="E528" i="1"/>
  <c r="D516" i="37"/>
  <c r="E518" i="1"/>
  <c r="D506" i="37"/>
  <c r="E423" i="1"/>
  <c r="D411" i="37"/>
  <c r="E14" i="1"/>
  <c r="D4" i="37"/>
  <c r="E23" i="1"/>
  <c r="D13" i="37"/>
  <c r="E29" i="1"/>
  <c r="D19" i="37"/>
  <c r="E35" i="1"/>
  <c r="D25" i="37"/>
  <c r="E43" i="1"/>
  <c r="D33" i="37"/>
  <c r="E46" i="1"/>
  <c r="D36" i="37"/>
  <c r="E13" i="1"/>
  <c r="D3" i="37"/>
  <c r="E51" i="1"/>
  <c r="D41" i="37"/>
  <c r="E50" i="1"/>
  <c r="D40" i="37"/>
  <c r="E57" i="1"/>
  <c r="D47" i="37"/>
  <c r="E60" i="1"/>
  <c r="D50" i="37"/>
  <c r="E65" i="1"/>
  <c r="D55" i="37"/>
  <c r="E68" i="1"/>
  <c r="D58" i="37" s="1"/>
  <c r="E71" i="1"/>
  <c r="D61" i="37" s="1"/>
  <c r="G61" s="1"/>
  <c r="E74" i="1"/>
  <c r="D64" i="37" s="1"/>
  <c r="E77" i="1"/>
  <c r="D67" i="37" s="1"/>
  <c r="E80" i="1"/>
  <c r="D70" i="37" s="1"/>
  <c r="G70" s="1"/>
  <c r="E86" i="1"/>
  <c r="D76" i="37" s="1"/>
  <c r="E94" i="1"/>
  <c r="D84" i="37" s="1"/>
  <c r="E101" i="1"/>
  <c r="D91" i="37" s="1"/>
  <c r="G91" s="1"/>
  <c r="E109" i="1"/>
  <c r="D99" i="37" s="1"/>
  <c r="E85" i="1"/>
  <c r="D75" i="37" s="1"/>
  <c r="H75" s="1"/>
  <c r="E117" i="1"/>
  <c r="D107" i="37" s="1"/>
  <c r="G107" s="1"/>
  <c r="E122" i="1"/>
  <c r="D112" i="37" s="1"/>
  <c r="G112" s="1"/>
  <c r="E130" i="1"/>
  <c r="D120" i="37" s="1"/>
  <c r="E116" i="1"/>
  <c r="D106" i="37" s="1"/>
  <c r="E135" i="1"/>
  <c r="D125" i="37" s="1"/>
  <c r="E138" i="1"/>
  <c r="D128" i="37" s="1"/>
  <c r="G128" s="1"/>
  <c r="E134" i="1"/>
  <c r="D124" i="37" s="1"/>
  <c r="E142" i="1"/>
  <c r="D132" i="37" s="1"/>
  <c r="G132" s="1"/>
  <c r="E141" i="1"/>
  <c r="D131" i="37" s="1"/>
  <c r="E148" i="1"/>
  <c r="D138" i="37" s="1"/>
  <c r="G138" s="1"/>
  <c r="E147" i="1"/>
  <c r="D137" i="37" s="1"/>
  <c r="E303" i="1"/>
  <c r="D292" i="37" s="1"/>
  <c r="G292" s="1"/>
  <c r="E307" i="1"/>
  <c r="D296" i="37" s="1"/>
  <c r="E302" i="1"/>
  <c r="D291" i="37" s="1"/>
  <c r="G291" s="1"/>
  <c r="E315" i="1"/>
  <c r="D304" i="37" s="1"/>
  <c r="E320" i="1"/>
  <c r="D309" i="37" s="1"/>
  <c r="G309" s="1"/>
  <c r="E329" i="1"/>
  <c r="D318" i="37" s="1"/>
  <c r="E334" i="1"/>
  <c r="D323" i="37" s="1"/>
  <c r="G323" s="1"/>
  <c r="E339" i="1"/>
  <c r="D328" i="37" s="1"/>
  <c r="E342" i="1"/>
  <c r="D331" i="37" s="1"/>
  <c r="G331" s="1"/>
  <c r="E314" i="1"/>
  <c r="D303" i="37" s="1"/>
  <c r="E348" i="1"/>
  <c r="D337" i="37" s="1"/>
  <c r="G337" s="1"/>
  <c r="E347" i="1"/>
  <c r="D336" i="37" s="1"/>
  <c r="E351" i="1"/>
  <c r="D340" i="37" s="1"/>
  <c r="G340" s="1"/>
  <c r="E301" i="1"/>
  <c r="D290" i="37" s="1"/>
  <c r="E420" i="1"/>
  <c r="D409" i="37" s="1"/>
  <c r="E419" i="1"/>
  <c r="D408" i="37" s="1"/>
  <c r="E647" i="1"/>
  <c r="D635" i="37" s="1"/>
  <c r="G635" s="1"/>
  <c r="E646" i="1"/>
  <c r="D634" i="37" s="1"/>
  <c r="H634" s="1"/>
  <c r="F647" i="1"/>
  <c r="F641"/>
  <c r="F640"/>
  <c r="F637"/>
  <c r="F636"/>
  <c r="F635"/>
  <c r="F634"/>
  <c r="F633"/>
  <c r="F632"/>
  <c r="F631"/>
  <c r="F630"/>
  <c r="F629"/>
  <c r="F628"/>
  <c r="F627"/>
  <c r="F626"/>
  <c r="F625"/>
  <c r="F624"/>
  <c r="F623"/>
  <c r="F622"/>
  <c r="F621"/>
  <c r="F620"/>
  <c r="F619"/>
  <c r="F618"/>
  <c r="F617"/>
  <c r="F616"/>
  <c r="F615"/>
  <c r="F614"/>
  <c r="F613"/>
  <c r="F612"/>
  <c r="F611"/>
  <c r="F610"/>
  <c r="F609"/>
  <c r="F608"/>
  <c r="F607"/>
  <c r="F606"/>
  <c r="F605"/>
  <c r="F604"/>
  <c r="F603"/>
  <c r="F602"/>
  <c r="F601"/>
  <c r="F600"/>
  <c r="F599"/>
  <c r="F598"/>
  <c r="F597"/>
  <c r="F596"/>
  <c r="F595"/>
  <c r="F594"/>
  <c r="F593"/>
  <c r="F592"/>
  <c r="F591"/>
  <c r="F590"/>
  <c r="F589"/>
  <c r="F588"/>
  <c r="F587"/>
  <c r="F586"/>
  <c r="F585"/>
  <c r="F584"/>
  <c r="F583"/>
  <c r="F582"/>
  <c r="F581"/>
  <c r="F580"/>
  <c r="F579"/>
  <c r="F578"/>
  <c r="F577"/>
  <c r="F576"/>
  <c r="F575"/>
  <c r="F574"/>
  <c r="F573"/>
  <c r="F572"/>
  <c r="F571"/>
  <c r="F570"/>
  <c r="F569"/>
  <c r="F568"/>
  <c r="F567"/>
  <c r="F566"/>
  <c r="F565"/>
  <c r="F564"/>
  <c r="F563"/>
  <c r="F562"/>
  <c r="F561"/>
  <c r="F560"/>
  <c r="F559"/>
  <c r="F558"/>
  <c r="F557"/>
  <c r="F556"/>
  <c r="F555"/>
  <c r="F554"/>
  <c r="F553"/>
  <c r="F552"/>
  <c r="F551"/>
  <c r="F550"/>
  <c r="F549"/>
  <c r="F548"/>
  <c r="F547"/>
  <c r="F546"/>
  <c r="F545"/>
  <c r="F544"/>
  <c r="F543"/>
  <c r="F542"/>
  <c r="F541"/>
  <c r="F540"/>
  <c r="F539"/>
  <c r="F538"/>
  <c r="F537"/>
  <c r="F536"/>
  <c r="F535"/>
  <c r="F534"/>
  <c r="F533"/>
  <c r="F532"/>
  <c r="F530"/>
  <c r="F529"/>
  <c r="F528"/>
  <c r="F527"/>
  <c r="F526"/>
  <c r="F525"/>
  <c r="F524"/>
  <c r="F523"/>
  <c r="F522"/>
  <c r="F521"/>
  <c r="F520"/>
  <c r="F519"/>
  <c r="F518"/>
  <c r="F517"/>
  <c r="F516"/>
  <c r="F515"/>
  <c r="F514"/>
  <c r="F513"/>
  <c r="F512"/>
  <c r="F511"/>
  <c r="F510"/>
  <c r="F509"/>
  <c r="F508"/>
  <c r="F507"/>
  <c r="F506"/>
  <c r="F505"/>
  <c r="F504"/>
  <c r="F503"/>
  <c r="F502"/>
  <c r="F501"/>
  <c r="F500"/>
  <c r="F499"/>
  <c r="F498"/>
  <c r="F497"/>
  <c r="F496"/>
  <c r="F495"/>
  <c r="F494"/>
  <c r="F493"/>
  <c r="F492"/>
  <c r="F491"/>
  <c r="F490"/>
  <c r="F489"/>
  <c r="F488"/>
  <c r="F487"/>
  <c r="F486"/>
  <c r="F485"/>
  <c r="F484"/>
  <c r="F483"/>
  <c r="F482"/>
  <c r="F481"/>
  <c r="F480"/>
  <c r="F479"/>
  <c r="F478"/>
  <c r="F477"/>
  <c r="F476"/>
  <c r="F475"/>
  <c r="F474"/>
  <c r="F473"/>
  <c r="F472"/>
  <c r="F471"/>
  <c r="F470"/>
  <c r="F469"/>
  <c r="F468"/>
  <c r="F467"/>
  <c r="F466"/>
  <c r="F465"/>
  <c r="F464"/>
  <c r="F463"/>
  <c r="F462"/>
  <c r="F461"/>
  <c r="F460"/>
  <c r="F459"/>
  <c r="F458"/>
  <c r="F457"/>
  <c r="F456"/>
  <c r="F455"/>
  <c r="F454"/>
  <c r="F453"/>
  <c r="F452"/>
  <c r="F451"/>
  <c r="F450"/>
  <c r="F449"/>
  <c r="F448"/>
  <c r="F447"/>
  <c r="F446"/>
  <c r="F445"/>
  <c r="F444"/>
  <c r="F443"/>
  <c r="F442"/>
  <c r="F441"/>
  <c r="F440"/>
  <c r="F439"/>
  <c r="F438"/>
  <c r="F437"/>
  <c r="F436"/>
  <c r="F435"/>
  <c r="F434"/>
  <c r="F433"/>
  <c r="F432"/>
  <c r="F431"/>
  <c r="F430"/>
  <c r="F429"/>
  <c r="F428"/>
  <c r="F427"/>
  <c r="F426"/>
  <c r="F425"/>
  <c r="F424"/>
  <c r="D421"/>
  <c r="C410" i="37" s="1"/>
  <c r="F421" i="1"/>
  <c r="E421"/>
  <c r="D410" i="37"/>
  <c r="F420" i="1"/>
  <c r="F419"/>
  <c r="F414"/>
  <c r="F413"/>
  <c r="F412"/>
  <c r="E411"/>
  <c r="D400" i="37" s="1"/>
  <c r="E410" i="1"/>
  <c r="D399" i="37" s="1"/>
  <c r="F409" i="1"/>
  <c r="F408"/>
  <c r="F407"/>
  <c r="F406"/>
  <c r="F405"/>
  <c r="F404"/>
  <c r="F403"/>
  <c r="F402"/>
  <c r="F401"/>
  <c r="F400"/>
  <c r="F399"/>
  <c r="F398"/>
  <c r="F397"/>
  <c r="F396"/>
  <c r="F395"/>
  <c r="F394"/>
  <c r="F393"/>
  <c r="F392"/>
  <c r="F391"/>
  <c r="F390"/>
  <c r="F389"/>
  <c r="F388"/>
  <c r="F387"/>
  <c r="F386"/>
  <c r="F385"/>
  <c r="F384"/>
  <c r="F383"/>
  <c r="F382"/>
  <c r="F381"/>
  <c r="F380"/>
  <c r="F379"/>
  <c r="F378"/>
  <c r="F377"/>
  <c r="F376"/>
  <c r="F375"/>
  <c r="F374"/>
  <c r="F373"/>
  <c r="F372"/>
  <c r="F371"/>
  <c r="F370"/>
  <c r="F369"/>
  <c r="F368"/>
  <c r="F367"/>
  <c r="F365"/>
  <c r="F364"/>
  <c r="F363"/>
  <c r="F362"/>
  <c r="F361"/>
  <c r="F360"/>
  <c r="F359"/>
  <c r="F358"/>
  <c r="F357"/>
  <c r="F356"/>
  <c r="F355"/>
  <c r="F354"/>
  <c r="F352"/>
  <c r="F351"/>
  <c r="F350"/>
  <c r="F349"/>
  <c r="F348"/>
  <c r="F347"/>
  <c r="F346"/>
  <c r="F345"/>
  <c r="F344"/>
  <c r="F343"/>
  <c r="F342"/>
  <c r="F341"/>
  <c r="F340"/>
  <c r="F339"/>
  <c r="F338"/>
  <c r="F337"/>
  <c r="F336"/>
  <c r="F335"/>
  <c r="F334"/>
  <c r="F333"/>
  <c r="F332"/>
  <c r="F331"/>
  <c r="F330"/>
  <c r="F329"/>
  <c r="F328"/>
  <c r="F327"/>
  <c r="F326"/>
  <c r="F325"/>
  <c r="F324"/>
  <c r="F323"/>
  <c r="F322"/>
  <c r="F321"/>
  <c r="F320"/>
  <c r="F319"/>
  <c r="F318"/>
  <c r="F317"/>
  <c r="F316"/>
  <c r="F315"/>
  <c r="F314"/>
  <c r="F313"/>
  <c r="F312"/>
  <c r="F311"/>
  <c r="F310"/>
  <c r="F309"/>
  <c r="F308"/>
  <c r="F307"/>
  <c r="F306"/>
  <c r="F305"/>
  <c r="F304"/>
  <c r="F303"/>
  <c r="F302"/>
  <c r="F301"/>
  <c r="F299"/>
  <c r="F298"/>
  <c r="F297"/>
  <c r="F296"/>
  <c r="F295"/>
  <c r="F291"/>
  <c r="F290"/>
  <c r="F289"/>
  <c r="F288"/>
  <c r="F286"/>
  <c r="F285"/>
  <c r="F284"/>
  <c r="F283"/>
  <c r="F282"/>
  <c r="F281"/>
  <c r="F280"/>
  <c r="F279"/>
  <c r="F278"/>
  <c r="F277"/>
  <c r="F275"/>
  <c r="F274"/>
  <c r="F273"/>
  <c r="F271"/>
  <c r="F270"/>
  <c r="F269"/>
  <c r="F268"/>
  <c r="F266"/>
  <c r="F265"/>
  <c r="F264"/>
  <c r="F262"/>
  <c r="F261"/>
  <c r="F260"/>
  <c r="F259"/>
  <c r="F258"/>
  <c r="F257"/>
  <c r="F251"/>
  <c r="F250"/>
  <c r="F249"/>
  <c r="F246"/>
  <c r="F245"/>
  <c r="F244"/>
  <c r="F243"/>
  <c r="F242"/>
  <c r="F241"/>
  <c r="F240"/>
  <c r="F239"/>
  <c r="F238"/>
  <c r="F237"/>
  <c r="F236"/>
  <c r="F235"/>
  <c r="F234"/>
  <c r="F233"/>
  <c r="F232"/>
  <c r="F230"/>
  <c r="F229"/>
  <c r="F228"/>
  <c r="F227"/>
  <c r="F226"/>
  <c r="F225"/>
  <c r="F224"/>
  <c r="F223"/>
  <c r="F222"/>
  <c r="F221"/>
  <c r="F220"/>
  <c r="F219"/>
  <c r="F218"/>
  <c r="F217"/>
  <c r="F216"/>
  <c r="F215"/>
  <c r="F214"/>
  <c r="F213"/>
  <c r="F212"/>
  <c r="F211"/>
  <c r="F210"/>
  <c r="F209"/>
  <c r="F208"/>
  <c r="F207"/>
  <c r="F206"/>
  <c r="F205"/>
  <c r="F203"/>
  <c r="F202"/>
  <c r="F201"/>
  <c r="F200"/>
  <c r="F199"/>
  <c r="F198"/>
  <c r="F197"/>
  <c r="F195"/>
  <c r="F194"/>
  <c r="F193"/>
  <c r="F192"/>
  <c r="F191"/>
  <c r="F190"/>
  <c r="F189"/>
  <c r="F188"/>
  <c r="F187"/>
  <c r="F186"/>
  <c r="F185"/>
  <c r="F184"/>
  <c r="F183"/>
  <c r="F182"/>
  <c r="F181"/>
  <c r="F180"/>
  <c r="F179"/>
  <c r="F178"/>
  <c r="F177"/>
  <c r="F176"/>
  <c r="F175"/>
  <c r="F174"/>
  <c r="F173"/>
  <c r="F172"/>
  <c r="F170"/>
  <c r="F169"/>
  <c r="F168"/>
  <c r="F166"/>
  <c r="F165"/>
  <c r="F164"/>
  <c r="F163"/>
  <c r="F162"/>
  <c r="F161"/>
  <c r="F158"/>
  <c r="F157"/>
  <c r="F156"/>
  <c r="F155"/>
  <c r="F154"/>
  <c r="F153"/>
  <c r="F152"/>
  <c r="F151"/>
  <c r="F150"/>
  <c r="F149"/>
  <c r="F148"/>
  <c r="F147"/>
  <c r="F146"/>
  <c r="F145"/>
  <c r="F144"/>
  <c r="F143"/>
  <c r="F142"/>
  <c r="F140"/>
  <c r="F139"/>
  <c r="F138"/>
  <c r="F137"/>
  <c r="F136"/>
  <c r="F135"/>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5"/>
  <c r="F54"/>
  <c r="F53"/>
  <c r="F52"/>
  <c r="F51"/>
  <c r="F50"/>
  <c r="F49"/>
  <c r="F48"/>
  <c r="F47"/>
  <c r="F46"/>
  <c r="F45"/>
  <c r="F44"/>
  <c r="F43"/>
  <c r="F42"/>
  <c r="F41"/>
  <c r="F40"/>
  <c r="F39"/>
  <c r="F38"/>
  <c r="F37"/>
  <c r="F36"/>
  <c r="F35"/>
  <c r="F34"/>
  <c r="F33"/>
  <c r="F32"/>
  <c r="F31"/>
  <c r="F30"/>
  <c r="F29"/>
  <c r="F28"/>
  <c r="F27"/>
  <c r="F26"/>
  <c r="F25"/>
  <c r="F24"/>
  <c r="F23"/>
  <c r="F22"/>
  <c r="F21"/>
  <c r="F20"/>
  <c r="F19"/>
  <c r="F18"/>
  <c r="F17"/>
  <c r="F16"/>
  <c r="F15"/>
  <c r="F14"/>
  <c r="F13"/>
  <c r="A291" i="3"/>
  <c r="A292"/>
  <c r="A293" s="1"/>
  <c r="A295" s="1"/>
  <c r="A296" s="1"/>
  <c r="A297" s="1"/>
  <c r="A299" s="1"/>
  <c r="A300" s="1"/>
  <c r="A111" i="30"/>
  <c r="A110"/>
  <c r="A109"/>
  <c r="A333" i="27"/>
  <c r="A332"/>
  <c r="A331"/>
  <c r="A61" i="33"/>
  <c r="A60"/>
  <c r="A59"/>
  <c r="A153" i="36"/>
  <c r="A152"/>
  <c r="A151"/>
  <c r="A997" i="1"/>
  <c r="A996"/>
  <c r="A995"/>
  <c r="J61" i="42"/>
  <c r="I51"/>
  <c r="B51"/>
  <c r="I50"/>
  <c r="B50"/>
  <c r="K49"/>
  <c r="J49"/>
  <c r="I49"/>
  <c r="B49"/>
  <c r="B6" i="1"/>
  <c r="I48" i="42"/>
  <c r="B48"/>
  <c r="I47"/>
  <c r="B47"/>
  <c r="F147" i="36"/>
  <c r="F146"/>
  <c r="F145"/>
  <c r="F144"/>
  <c r="F143"/>
  <c r="F142"/>
  <c r="F141"/>
  <c r="F140"/>
  <c r="F139"/>
  <c r="F138"/>
  <c r="F137"/>
  <c r="F136"/>
  <c r="F135"/>
  <c r="F134"/>
  <c r="F133"/>
  <c r="F132"/>
  <c r="F131"/>
  <c r="F130"/>
  <c r="F129"/>
  <c r="F128"/>
  <c r="F127"/>
  <c r="F126"/>
  <c r="F125"/>
  <c r="F124"/>
  <c r="F123"/>
  <c r="F122"/>
  <c r="F120"/>
  <c r="F119"/>
  <c r="F118"/>
  <c r="F117"/>
  <c r="F116"/>
  <c r="F115"/>
  <c r="F113"/>
  <c r="F112"/>
  <c r="F111"/>
  <c r="F110"/>
  <c r="F109"/>
  <c r="F108"/>
  <c r="F107"/>
  <c r="F106"/>
  <c r="F105"/>
  <c r="F104"/>
  <c r="F103"/>
  <c r="F102"/>
  <c r="F101"/>
  <c r="F100"/>
  <c r="F99"/>
  <c r="F98"/>
  <c r="F95"/>
  <c r="F94"/>
  <c r="F93"/>
  <c r="F92"/>
  <c r="F91"/>
  <c r="F90"/>
  <c r="F89"/>
  <c r="F88"/>
  <c r="F87"/>
  <c r="F86"/>
  <c r="F85"/>
  <c r="F84"/>
  <c r="F83"/>
  <c r="F82"/>
  <c r="F81"/>
  <c r="F80"/>
  <c r="F79"/>
  <c r="F78"/>
  <c r="F77"/>
  <c r="F76"/>
  <c r="F75"/>
  <c r="F74"/>
  <c r="F72"/>
  <c r="F71"/>
  <c r="F70"/>
  <c r="F69"/>
  <c r="F68"/>
  <c r="F67"/>
  <c r="F66"/>
  <c r="F65"/>
  <c r="F64"/>
  <c r="F63"/>
  <c r="F62"/>
  <c r="F61"/>
  <c r="F60"/>
  <c r="F59"/>
  <c r="F58"/>
  <c r="F57"/>
  <c r="F56"/>
  <c r="F55"/>
  <c r="F54"/>
  <c r="F53"/>
  <c r="F52"/>
  <c r="F51"/>
  <c r="F49"/>
  <c r="F48"/>
  <c r="F47"/>
  <c r="F45"/>
  <c r="F44"/>
  <c r="F41"/>
  <c r="F40"/>
  <c r="F39"/>
  <c r="F38"/>
  <c r="F37"/>
  <c r="F36"/>
  <c r="F35"/>
  <c r="F34"/>
  <c r="F33"/>
  <c r="F32"/>
  <c r="F31"/>
  <c r="F30"/>
  <c r="F28"/>
  <c r="F27"/>
  <c r="F26"/>
  <c r="F25"/>
  <c r="F24"/>
  <c r="F23"/>
  <c r="F22"/>
  <c r="F21"/>
  <c r="F20"/>
  <c r="F19"/>
  <c r="F18"/>
  <c r="F17"/>
  <c r="F16"/>
  <c r="F15"/>
  <c r="F14"/>
  <c r="G3" i="3"/>
  <c r="B3" i="19"/>
  <c r="C20" i="42"/>
  <c r="C16"/>
  <c r="K56"/>
  <c r="I56"/>
  <c r="B56"/>
  <c r="J55"/>
  <c r="I55"/>
  <c r="B55"/>
  <c r="I54"/>
  <c r="B54"/>
  <c r="J53"/>
  <c r="I53"/>
  <c r="B53"/>
  <c r="I52"/>
  <c r="B52"/>
  <c r="K47"/>
  <c r="K55"/>
  <c r="F46" i="36"/>
  <c r="F50"/>
  <c r="F114"/>
  <c r="F43"/>
  <c r="J50" i="42"/>
  <c r="F13" i="36"/>
  <c r="F29"/>
  <c r="F73"/>
  <c r="F97"/>
  <c r="K53" i="42"/>
  <c r="K48"/>
  <c r="K54"/>
  <c r="J48"/>
  <c r="F42" i="36"/>
  <c r="J47" i="42"/>
  <c r="F12" i="36"/>
  <c r="F96"/>
  <c r="J54" i="42"/>
  <c r="J52"/>
  <c r="K52"/>
  <c r="F261" i="27"/>
  <c r="F253"/>
  <c r="F249"/>
  <c r="F241"/>
  <c r="F242"/>
  <c r="F184"/>
  <c r="F181"/>
  <c r="F175"/>
  <c r="F152"/>
  <c r="F76"/>
  <c r="F62"/>
  <c r="F58"/>
  <c r="F51"/>
  <c r="F41"/>
  <c r="F25"/>
  <c r="F19"/>
  <c r="F14"/>
  <c r="D594" i="37"/>
  <c r="H139" i="3"/>
  <c r="C132" i="37"/>
  <c r="G47"/>
  <c r="G41"/>
  <c r="G36"/>
  <c r="C25"/>
  <c r="H25" s="1"/>
  <c r="G170" i="3"/>
  <c r="E170" s="1"/>
  <c r="B170" s="1"/>
  <c r="G19" i="37"/>
  <c r="H19"/>
  <c r="G183" i="3"/>
  <c r="C13" i="37"/>
  <c r="G161" i="3"/>
  <c r="E161" s="1"/>
  <c r="B161" s="1"/>
  <c r="G175"/>
  <c r="E175" s="1"/>
  <c r="B175" s="1"/>
  <c r="C4" i="37"/>
  <c r="G506"/>
  <c r="H506"/>
  <c r="G516"/>
  <c r="H516"/>
  <c r="H185" i="3"/>
  <c r="C513" i="37"/>
  <c r="H513" s="1"/>
  <c r="G181" i="3"/>
  <c r="E181" s="1"/>
  <c r="B181" s="1"/>
  <c r="H510" i="37"/>
  <c r="H493"/>
  <c r="H481"/>
  <c r="C476"/>
  <c r="H476" s="1"/>
  <c r="G463"/>
  <c r="H463"/>
  <c r="G472"/>
  <c r="H472"/>
  <c r="G469"/>
  <c r="H469"/>
  <c r="G464"/>
  <c r="H464"/>
  <c r="G450"/>
  <c r="H450"/>
  <c r="G460"/>
  <c r="H460"/>
  <c r="G163" i="3"/>
  <c r="C457" i="37"/>
  <c r="C451"/>
  <c r="H451" s="1"/>
  <c r="G412"/>
  <c r="H412"/>
  <c r="G446"/>
  <c r="H446"/>
  <c r="G438"/>
  <c r="H438"/>
  <c r="G433"/>
  <c r="H433"/>
  <c r="G426"/>
  <c r="H426"/>
  <c r="G421"/>
  <c r="H421"/>
  <c r="G418"/>
  <c r="H418"/>
  <c r="H184" i="3"/>
  <c r="C413" i="37"/>
  <c r="G176" i="3"/>
  <c r="E176" s="1"/>
  <c r="B176" s="1"/>
  <c r="H392" i="37"/>
  <c r="H389"/>
  <c r="H380"/>
  <c r="H356"/>
  <c r="H348"/>
  <c r="H281"/>
  <c r="H258"/>
  <c r="H267"/>
  <c r="H259"/>
  <c r="H222"/>
  <c r="H239"/>
  <c r="H232"/>
  <c r="H226"/>
  <c r="H213"/>
  <c r="H214"/>
  <c r="H195"/>
  <c r="H620"/>
  <c r="C617"/>
  <c r="G168" i="3"/>
  <c r="E168" s="1"/>
  <c r="B168" s="1"/>
  <c r="G608" i="37"/>
  <c r="H608"/>
  <c r="G603"/>
  <c r="H603"/>
  <c r="G596"/>
  <c r="H596"/>
  <c r="C594"/>
  <c r="G139" i="3"/>
  <c r="E139" s="1"/>
  <c r="B139" s="1"/>
  <c r="C585" i="37"/>
  <c r="G182" i="3"/>
  <c r="E182" s="1"/>
  <c r="B182" s="1"/>
  <c r="H571" i="37"/>
  <c r="H578"/>
  <c r="H572"/>
  <c r="C568"/>
  <c r="H562"/>
  <c r="H546"/>
  <c r="H534"/>
  <c r="H526"/>
  <c r="C521"/>
  <c r="G165" i="3"/>
  <c r="E165" s="1"/>
  <c r="B165" s="1"/>
  <c r="G990" i="37"/>
  <c r="H990"/>
  <c r="H1000"/>
  <c r="H1012"/>
  <c r="G1016"/>
  <c r="H1016"/>
  <c r="G1023"/>
  <c r="H1023"/>
  <c r="C1040"/>
  <c r="E84" i="27"/>
  <c r="D1049" i="37" s="1"/>
  <c r="D1050"/>
  <c r="D84" i="27"/>
  <c r="C1050" i="37"/>
  <c r="G1050" s="1"/>
  <c r="H1077"/>
  <c r="H1090"/>
  <c r="H1113"/>
  <c r="G1117"/>
  <c r="H1117"/>
  <c r="H1140"/>
  <c r="G1149"/>
  <c r="H1149"/>
  <c r="H1159"/>
  <c r="H1192"/>
  <c r="H1210"/>
  <c r="G1463"/>
  <c r="H1463"/>
  <c r="G1469"/>
  <c r="H1469"/>
  <c r="G1464"/>
  <c r="H1464"/>
  <c r="G1430"/>
  <c r="H1430"/>
  <c r="G1447"/>
  <c r="H1447"/>
  <c r="G1455"/>
  <c r="H1455"/>
  <c r="G1448"/>
  <c r="H1448"/>
  <c r="G1431"/>
  <c r="H1431"/>
  <c r="G1439"/>
  <c r="H1439"/>
  <c r="G1432"/>
  <c r="H1432"/>
  <c r="G1417"/>
  <c r="H1417"/>
  <c r="G1418"/>
  <c r="H1418"/>
  <c r="G1410"/>
  <c r="H1410"/>
  <c r="G1406"/>
  <c r="H1406"/>
  <c r="G1395"/>
  <c r="H1395"/>
  <c r="G1377"/>
  <c r="H1377"/>
  <c r="G1387"/>
  <c r="H1387"/>
  <c r="G1382"/>
  <c r="H1382"/>
  <c r="G1378"/>
  <c r="H1378"/>
  <c r="G1370"/>
  <c r="H1370"/>
  <c r="G1363"/>
  <c r="H1363"/>
  <c r="G1323"/>
  <c r="H1323"/>
  <c r="G1354"/>
  <c r="H1354"/>
  <c r="G1349"/>
  <c r="H1349"/>
  <c r="G1342"/>
  <c r="H1342"/>
  <c r="G1338"/>
  <c r="H1338"/>
  <c r="G1331"/>
  <c r="H1331"/>
  <c r="G1327"/>
  <c r="H1327"/>
  <c r="G1324"/>
  <c r="H1324"/>
  <c r="G1316"/>
  <c r="H1316"/>
  <c r="G1310"/>
  <c r="H1310"/>
  <c r="G1293"/>
  <c r="H1293"/>
  <c r="G1301"/>
  <c r="H1301"/>
  <c r="G1298"/>
  <c r="H1298"/>
  <c r="G1294"/>
  <c r="H1294"/>
  <c r="J46" i="42"/>
  <c r="H1486" i="37"/>
  <c r="G1557"/>
  <c r="H1557"/>
  <c r="G1552"/>
  <c r="H1552"/>
  <c r="G1547"/>
  <c r="H1547"/>
  <c r="G1542"/>
  <c r="H1542"/>
  <c r="G1537"/>
  <c r="H1537"/>
  <c r="G1532"/>
  <c r="H1532"/>
  <c r="G1527"/>
  <c r="H1527"/>
  <c r="G1517"/>
  <c r="H1517"/>
  <c r="G1511"/>
  <c r="H1511"/>
  <c r="G979"/>
  <c r="H979"/>
  <c r="G297" i="3"/>
  <c r="E297" s="1"/>
  <c r="B297" s="1"/>
  <c r="H289"/>
  <c r="H288"/>
  <c r="H286"/>
  <c r="E286" s="1"/>
  <c r="B286" s="1"/>
  <c r="G286"/>
  <c r="H284"/>
  <c r="G284"/>
  <c r="E284"/>
  <c r="B284" s="1"/>
  <c r="G283"/>
  <c r="G196"/>
  <c r="E196" s="1"/>
  <c r="B196" s="1"/>
  <c r="G192"/>
  <c r="E192" s="1"/>
  <c r="B192" s="1"/>
  <c r="G188"/>
  <c r="E188" s="1"/>
  <c r="B188" s="1"/>
  <c r="H1050" i="37"/>
  <c r="C1049"/>
  <c r="F84" i="27"/>
  <c r="G568" i="37"/>
  <c r="G594"/>
  <c r="G617"/>
  <c r="H617"/>
  <c r="G413"/>
  <c r="H413"/>
  <c r="G457"/>
  <c r="H457"/>
  <c r="G476"/>
  <c r="G4"/>
  <c r="H4"/>
  <c r="G13"/>
  <c r="H13"/>
  <c r="G25"/>
  <c r="D646" i="1"/>
  <c r="D204"/>
  <c r="F204" s="1"/>
  <c r="H208" i="37"/>
  <c r="F196" i="1"/>
  <c r="H167" i="37"/>
  <c r="D171" i="1"/>
  <c r="D160"/>
  <c r="D159" s="1"/>
  <c r="D134"/>
  <c r="D56"/>
  <c r="C634" i="37"/>
  <c r="F646" i="1"/>
  <c r="C194" i="37"/>
  <c r="H194" s="1"/>
  <c r="C161"/>
  <c r="C124"/>
  <c r="F134" i="1"/>
  <c r="C46" i="37"/>
  <c r="G194"/>
  <c r="E180" i="27"/>
  <c r="D1145" i="37"/>
  <c r="E240" i="27"/>
  <c r="D1205" i="37" s="1"/>
  <c r="H1205" s="1"/>
  <c r="E260" i="27"/>
  <c r="D1225" i="37" s="1"/>
  <c r="G1225" s="1"/>
  <c r="E75" i="27"/>
  <c r="E56" i="1"/>
  <c r="F56" s="1"/>
  <c r="H157" i="37"/>
  <c r="F167" i="1"/>
  <c r="E160"/>
  <c r="H151" i="37"/>
  <c r="D148" i="36"/>
  <c r="H1218" i="37"/>
  <c r="G1218"/>
  <c r="G1207"/>
  <c r="F655" i="1"/>
  <c r="G642" i="37"/>
  <c r="H642"/>
  <c r="H375"/>
  <c r="D366" i="1"/>
  <c r="D353" s="1"/>
  <c r="G361" i="37"/>
  <c r="G254"/>
  <c r="G175"/>
  <c r="F141" i="1"/>
  <c r="C131" i="37"/>
  <c r="D12" i="1"/>
  <c r="J39" i="42" s="1"/>
  <c r="K45"/>
  <c r="F240" i="27"/>
  <c r="K46" i="42"/>
  <c r="E179" i="27"/>
  <c r="D1144" i="37" s="1"/>
  <c r="F75" i="27"/>
  <c r="D1040" i="37"/>
  <c r="H1040" s="1"/>
  <c r="D46"/>
  <c r="G46" s="1"/>
  <c r="E12" i="1"/>
  <c r="D2" i="37" s="1"/>
  <c r="F160" i="1"/>
  <c r="G24" i="3"/>
  <c r="C1429" i="37"/>
  <c r="J51" i="42"/>
  <c r="C355" i="37"/>
  <c r="G355" s="1"/>
  <c r="F366" i="1"/>
  <c r="G1040" i="37"/>
  <c r="F12" i="1"/>
  <c r="H46" i="37"/>
  <c r="H355"/>
  <c r="G989"/>
  <c r="E121" i="36"/>
  <c r="G1563" i="37"/>
  <c r="G1510"/>
  <c r="H1510"/>
  <c r="G1522"/>
  <c r="H1522"/>
  <c r="G1516"/>
  <c r="H1516"/>
  <c r="H1495"/>
  <c r="D30" i="30"/>
  <c r="C1492" i="37" s="1"/>
  <c r="H1494"/>
  <c r="D13" i="30"/>
  <c r="H1477" i="37"/>
  <c r="E148" i="36"/>
  <c r="H1403" i="37"/>
  <c r="G1403"/>
  <c r="H1146"/>
  <c r="G1146"/>
  <c r="D1402"/>
  <c r="H1402" s="1"/>
  <c r="F121" i="36"/>
  <c r="K50" i="42"/>
  <c r="C1475" i="37"/>
  <c r="G1475" s="1"/>
  <c r="D1429"/>
  <c r="G1429" s="1"/>
  <c r="K51" i="42"/>
  <c r="F148" i="36"/>
  <c r="G1402" i="37"/>
  <c r="H1429"/>
  <c r="H1565" l="1"/>
  <c r="K59" i="42"/>
  <c r="C342" i="37"/>
  <c r="F353" i="1"/>
  <c r="D410"/>
  <c r="D411"/>
  <c r="D292"/>
  <c r="C149" i="37"/>
  <c r="J40" i="42"/>
  <c r="H131" i="37"/>
  <c r="G131"/>
  <c r="H124"/>
  <c r="G634"/>
  <c r="H1049"/>
  <c r="G1049"/>
  <c r="D162"/>
  <c r="H162" s="1"/>
  <c r="E171" i="1"/>
  <c r="D161" i="37" s="1"/>
  <c r="H161" s="1"/>
  <c r="C475"/>
  <c r="D423" i="1"/>
  <c r="D47" i="30"/>
  <c r="E415" i="1"/>
  <c r="K39" i="42"/>
  <c r="D415" i="1"/>
  <c r="H24" i="3"/>
  <c r="E24" s="1"/>
  <c r="B24" s="1"/>
  <c r="D150" i="37"/>
  <c r="C2"/>
  <c r="C150"/>
  <c r="H150" s="1"/>
  <c r="E628" i="1"/>
  <c r="D616" i="37" s="1"/>
  <c r="H616" s="1"/>
  <c r="E596" i="1"/>
  <c r="H3" i="37"/>
  <c r="D531" i="1"/>
  <c r="C520" i="37"/>
  <c r="H520" s="1"/>
  <c r="G124"/>
  <c r="H132"/>
  <c r="H594"/>
  <c r="H410"/>
  <c r="H585"/>
  <c r="H568"/>
  <c r="H521"/>
  <c r="H635"/>
  <c r="H408"/>
  <c r="H409"/>
  <c r="H290"/>
  <c r="H340"/>
  <c r="H336"/>
  <c r="H337"/>
  <c r="H303"/>
  <c r="H331"/>
  <c r="H328"/>
  <c r="H323"/>
  <c r="H318"/>
  <c r="H309"/>
  <c r="H304"/>
  <c r="H291"/>
  <c r="H296"/>
  <c r="H292"/>
  <c r="H137"/>
  <c r="H138"/>
  <c r="H128"/>
  <c r="G616"/>
  <c r="H125"/>
  <c r="H106"/>
  <c r="H120"/>
  <c r="H112"/>
  <c r="H107"/>
  <c r="G75"/>
  <c r="H99"/>
  <c r="H91"/>
  <c r="H84"/>
  <c r="G76"/>
  <c r="H70"/>
  <c r="H67"/>
  <c r="G64"/>
  <c r="H61"/>
  <c r="G55"/>
  <c r="H50"/>
  <c r="H47"/>
  <c r="H40"/>
  <c r="H41"/>
  <c r="H36"/>
  <c r="H33"/>
  <c r="G510"/>
  <c r="G507"/>
  <c r="G498"/>
  <c r="G493"/>
  <c r="G486"/>
  <c r="G481"/>
  <c r="H454"/>
  <c r="G394"/>
  <c r="G392"/>
  <c r="G388"/>
  <c r="G389"/>
  <c r="G383"/>
  <c r="G380"/>
  <c r="G375"/>
  <c r="G370"/>
  <c r="H361"/>
  <c r="G356"/>
  <c r="G343"/>
  <c r="G348"/>
  <c r="G344"/>
  <c r="G281"/>
  <c r="G280"/>
  <c r="G258"/>
  <c r="G273"/>
  <c r="G267"/>
  <c r="G263"/>
  <c r="G259"/>
  <c r="H247"/>
  <c r="H254"/>
  <c r="G248"/>
  <c r="G222"/>
  <c r="G242"/>
  <c r="G239"/>
  <c r="G235"/>
  <c r="G232"/>
  <c r="G229"/>
  <c r="G226"/>
  <c r="G223"/>
  <c r="G213"/>
  <c r="G217"/>
  <c r="G214"/>
  <c r="G208"/>
  <c r="G200"/>
  <c r="G195"/>
  <c r="G162"/>
  <c r="G157"/>
  <c r="G151"/>
  <c r="G623"/>
  <c r="G620"/>
  <c r="G1000"/>
  <c r="G1012"/>
  <c r="G1034"/>
  <c r="G1059"/>
  <c r="G1077"/>
  <c r="G1090"/>
  <c r="G1097"/>
  <c r="G1106"/>
  <c r="G1113"/>
  <c r="G1120"/>
  <c r="G1159"/>
  <c r="G1166"/>
  <c r="G1175"/>
  <c r="G1192"/>
  <c r="G1202"/>
  <c r="G1205"/>
  <c r="G1210"/>
  <c r="H1225"/>
  <c r="F202" i="3"/>
  <c r="B202" s="1"/>
  <c r="F203"/>
  <c r="B203" s="1"/>
  <c r="F204"/>
  <c r="B204" s="1"/>
  <c r="F207"/>
  <c r="B207" s="1"/>
  <c r="F213"/>
  <c r="B213" s="1"/>
  <c r="F216"/>
  <c r="B216" s="1"/>
  <c r="F217"/>
  <c r="B217" s="1"/>
  <c r="F220"/>
  <c r="B220" s="1"/>
  <c r="F221"/>
  <c r="B221" s="1"/>
  <c r="F224"/>
  <c r="B224" s="1"/>
  <c r="F225"/>
  <c r="B225" s="1"/>
  <c r="F228"/>
  <c r="B228" s="1"/>
  <c r="F229"/>
  <c r="B229" s="1"/>
  <c r="F232"/>
  <c r="B232" s="1"/>
  <c r="F233"/>
  <c r="B233" s="1"/>
  <c r="F236"/>
  <c r="B236" s="1"/>
  <c r="F237"/>
  <c r="B237" s="1"/>
  <c r="F240"/>
  <c r="B240" s="1"/>
  <c r="F241"/>
  <c r="B241" s="1"/>
  <c r="F244"/>
  <c r="B244" s="1"/>
  <c r="F245"/>
  <c r="B245" s="1"/>
  <c r="F248"/>
  <c r="B248" s="1"/>
  <c r="F249"/>
  <c r="B249" s="1"/>
  <c r="F252"/>
  <c r="B252" s="1"/>
  <c r="F253"/>
  <c r="B253" s="1"/>
  <c r="F256"/>
  <c r="B256" s="1"/>
  <c r="F257"/>
  <c r="B257" s="1"/>
  <c r="F211"/>
  <c r="B211" s="1"/>
  <c r="B278"/>
  <c r="B277"/>
  <c r="B274"/>
  <c r="B273"/>
  <c r="B270"/>
  <c r="B267"/>
  <c r="F294"/>
  <c r="G625" i="37"/>
  <c r="G619"/>
  <c r="G615"/>
  <c r="G613"/>
  <c r="G611"/>
  <c r="G609"/>
  <c r="G601"/>
  <c r="G599"/>
  <c r="G597"/>
  <c r="G574"/>
  <c r="G570"/>
  <c r="G564"/>
  <c r="E18" i="27"/>
  <c r="D18"/>
  <c r="E93"/>
  <c r="D124"/>
  <c r="D140"/>
  <c r="D193"/>
  <c r="D209"/>
  <c r="E287" i="3"/>
  <c r="B287" s="1"/>
  <c r="E276"/>
  <c r="B276" s="1"/>
  <c r="E272"/>
  <c r="B272" s="1"/>
  <c r="E265"/>
  <c r="B265" s="1"/>
  <c r="E261"/>
  <c r="B261" s="1"/>
  <c r="E156"/>
  <c r="B156" s="1"/>
  <c r="E152"/>
  <c r="B152" s="1"/>
  <c r="E148"/>
  <c r="B148" s="1"/>
  <c r="E144"/>
  <c r="B144" s="1"/>
  <c r="E140"/>
  <c r="B140" s="1"/>
  <c r="E135"/>
  <c r="B135" s="1"/>
  <c r="E131"/>
  <c r="B131" s="1"/>
  <c r="E127"/>
  <c r="B127" s="1"/>
  <c r="E123"/>
  <c r="B123" s="1"/>
  <c r="E119"/>
  <c r="B119" s="1"/>
  <c r="E115"/>
  <c r="B115" s="1"/>
  <c r="E111"/>
  <c r="B111" s="1"/>
  <c r="E107"/>
  <c r="B107" s="1"/>
  <c r="E103"/>
  <c r="B103" s="1"/>
  <c r="E99"/>
  <c r="B99" s="1"/>
  <c r="E95"/>
  <c r="B95" s="1"/>
  <c r="E91"/>
  <c r="B91" s="1"/>
  <c r="E87"/>
  <c r="B87" s="1"/>
  <c r="E83"/>
  <c r="B83" s="1"/>
  <c r="E79"/>
  <c r="B79" s="1"/>
  <c r="E75"/>
  <c r="B75" s="1"/>
  <c r="E71"/>
  <c r="B71" s="1"/>
  <c r="E67"/>
  <c r="B67" s="1"/>
  <c r="E64"/>
  <c r="B64" s="1"/>
  <c r="E60"/>
  <c r="B60" s="1"/>
  <c r="E56"/>
  <c r="B56" s="1"/>
  <c r="E52"/>
  <c r="B52" s="1"/>
  <c r="E48"/>
  <c r="B48" s="1"/>
  <c r="E41"/>
  <c r="B41" s="1"/>
  <c r="E38"/>
  <c r="B38" s="1"/>
  <c r="E28"/>
  <c r="B28" s="1"/>
  <c r="I14"/>
  <c r="H1471" i="37"/>
  <c r="G1213"/>
  <c r="H1212"/>
  <c r="G1208"/>
  <c r="H1203"/>
  <c r="H1194"/>
  <c r="H1185"/>
  <c r="H1177"/>
  <c r="H1167"/>
  <c r="H1156"/>
  <c r="H1147"/>
  <c r="H1130"/>
  <c r="H1122"/>
  <c r="H1111"/>
  <c r="H1101"/>
  <c r="H1092"/>
  <c r="H1082"/>
  <c r="H1073"/>
  <c r="H1065"/>
  <c r="H1054"/>
  <c r="H1044"/>
  <c r="H1032"/>
  <c r="H1022"/>
  <c r="H1013"/>
  <c r="H1003"/>
  <c r="H994"/>
  <c r="H988"/>
  <c r="G985"/>
  <c r="H982"/>
  <c r="G624"/>
  <c r="G618"/>
  <c r="G614"/>
  <c r="G612"/>
  <c r="G610"/>
  <c r="G602"/>
  <c r="G600"/>
  <c r="G598"/>
  <c r="G575"/>
  <c r="G573"/>
  <c r="G569"/>
  <c r="G563"/>
  <c r="G59"/>
  <c r="H1056"/>
  <c r="H1137"/>
  <c r="H1136"/>
  <c r="B7" i="30"/>
  <c r="B7" i="33"/>
  <c r="B7" i="36"/>
  <c r="B7" i="27"/>
  <c r="B7" i="1"/>
  <c r="G1472" i="37"/>
  <c r="H1472"/>
  <c r="G1467"/>
  <c r="H1467"/>
  <c r="G1461"/>
  <c r="H1461"/>
  <c r="G1457"/>
  <c r="H1457"/>
  <c r="G1452"/>
  <c r="H1452"/>
  <c r="G1446"/>
  <c r="H1446"/>
  <c r="G1442"/>
  <c r="H1442"/>
  <c r="G1437"/>
  <c r="H1437"/>
  <c r="G1433"/>
  <c r="H1433"/>
  <c r="G1425"/>
  <c r="H1425"/>
  <c r="G1421"/>
  <c r="H1421"/>
  <c r="G1415"/>
  <c r="H1415"/>
  <c r="G1411"/>
  <c r="H1411"/>
  <c r="G1405"/>
  <c r="H1405"/>
  <c r="G1399"/>
  <c r="H1399"/>
  <c r="G1394"/>
  <c r="H1394"/>
  <c r="G1390"/>
  <c r="H1390"/>
  <c r="G1385"/>
  <c r="H1385"/>
  <c r="G1380"/>
  <c r="H1380"/>
  <c r="G1374"/>
  <c r="H1374"/>
  <c r="G1369"/>
  <c r="H1369"/>
  <c r="G1365"/>
  <c r="H1365"/>
  <c r="G1360"/>
  <c r="H1360"/>
  <c r="G1356"/>
  <c r="H1356"/>
  <c r="G1351"/>
  <c r="H1351"/>
  <c r="G1346"/>
  <c r="H1346"/>
  <c r="G1341"/>
  <c r="H1341"/>
  <c r="G1336"/>
  <c r="H1336"/>
  <c r="G1332"/>
  <c r="H1332"/>
  <c r="G1326"/>
  <c r="H1326"/>
  <c r="G1320"/>
  <c r="H1320"/>
  <c r="G1315"/>
  <c r="H1315"/>
  <c r="G1311"/>
  <c r="H1311"/>
  <c r="G1306"/>
  <c r="H1306"/>
  <c r="G1302"/>
  <c r="H1302"/>
  <c r="G1296"/>
  <c r="H1296"/>
  <c r="G1290"/>
  <c r="H1290"/>
  <c r="G1286"/>
  <c r="H1286"/>
  <c r="G1282"/>
  <c r="H1282"/>
  <c r="G1278"/>
  <c r="H1278"/>
  <c r="G1274"/>
  <c r="H1274"/>
  <c r="G1270"/>
  <c r="H1270"/>
  <c r="G1266"/>
  <c r="H1266"/>
  <c r="G1262"/>
  <c r="H1262"/>
  <c r="G1258"/>
  <c r="H1258"/>
  <c r="G1254"/>
  <c r="H1254"/>
  <c r="G1250"/>
  <c r="H1250"/>
  <c r="G1246"/>
  <c r="H1246"/>
  <c r="G1242"/>
  <c r="H1242"/>
  <c r="G1238"/>
  <c r="H1238"/>
  <c r="G1234"/>
  <c r="H1234"/>
  <c r="G1230"/>
  <c r="H1230"/>
  <c r="G1224"/>
  <c r="H1224"/>
  <c r="G1220"/>
  <c r="H1220"/>
  <c r="G1204"/>
  <c r="H1204"/>
  <c r="G1199"/>
  <c r="H1199"/>
  <c r="G1195"/>
  <c r="H1195"/>
  <c r="G1190"/>
  <c r="H1190"/>
  <c r="G1186"/>
  <c r="H1186"/>
  <c r="G1182"/>
  <c r="H1182"/>
  <c r="G1178"/>
  <c r="H1178"/>
  <c r="G1172"/>
  <c r="H1172"/>
  <c r="G1168"/>
  <c r="H1168"/>
  <c r="G1163"/>
  <c r="H1163"/>
  <c r="G1157"/>
  <c r="H1157"/>
  <c r="G1153"/>
  <c r="H1153"/>
  <c r="G1148"/>
  <c r="H1148"/>
  <c r="G1141"/>
  <c r="H1141"/>
  <c r="G1131"/>
  <c r="H1131"/>
  <c r="G1127"/>
  <c r="H1127"/>
  <c r="G1123"/>
  <c r="H1123"/>
  <c r="G1118"/>
  <c r="H1118"/>
  <c r="G1112"/>
  <c r="H1112"/>
  <c r="G1108"/>
  <c r="H1108"/>
  <c r="G1102"/>
  <c r="H1102"/>
  <c r="G1098"/>
  <c r="H1098"/>
  <c r="G1093"/>
  <c r="H1093"/>
  <c r="G1087"/>
  <c r="H1087"/>
  <c r="G1083"/>
  <c r="H1083"/>
  <c r="G1079"/>
  <c r="H1079"/>
  <c r="G1074"/>
  <c r="H1074"/>
  <c r="G1070"/>
  <c r="H1070"/>
  <c r="G1066"/>
  <c r="H1066"/>
  <c r="G1062"/>
  <c r="H1062"/>
  <c r="G1055"/>
  <c r="H1055"/>
  <c r="G1051"/>
  <c r="H1051"/>
  <c r="G1045"/>
  <c r="H1045"/>
  <c r="G1038"/>
  <c r="H1038"/>
  <c r="G1033"/>
  <c r="H1033"/>
  <c r="G1029"/>
  <c r="H1029"/>
  <c r="G1024"/>
  <c r="H1024"/>
  <c r="G1019"/>
  <c r="H1019"/>
  <c r="G1014"/>
  <c r="H1014"/>
  <c r="G1009"/>
  <c r="H1009"/>
  <c r="G1004"/>
  <c r="H1004"/>
  <c r="G999"/>
  <c r="H999"/>
  <c r="G995"/>
  <c r="H995"/>
  <c r="G991"/>
  <c r="H991"/>
  <c r="H162" i="3"/>
  <c r="H173"/>
  <c r="H5"/>
  <c r="E5" s="1"/>
  <c r="B5" s="1"/>
  <c r="H7"/>
  <c r="G164"/>
  <c r="E164" s="1"/>
  <c r="B164" s="1"/>
  <c r="L199"/>
  <c r="F199" s="1"/>
  <c r="B199" s="1"/>
  <c r="G174"/>
  <c r="E174" s="1"/>
  <c r="B174" s="1"/>
  <c r="G160"/>
  <c r="E160" s="1"/>
  <c r="B160" s="1"/>
  <c r="H183"/>
  <c r="E183" s="1"/>
  <c r="B183" s="1"/>
  <c r="G171"/>
  <c r="E171" s="1"/>
  <c r="B171" s="1"/>
  <c r="G187"/>
  <c r="E187" s="1"/>
  <c r="B187" s="1"/>
  <c r="G169"/>
  <c r="E169" s="1"/>
  <c r="B169" s="1"/>
  <c r="G185"/>
  <c r="E185" s="1"/>
  <c r="B185" s="1"/>
  <c r="G177"/>
  <c r="E177" s="1"/>
  <c r="B177" s="1"/>
  <c r="I163"/>
  <c r="H163"/>
  <c r="G172"/>
  <c r="E172" s="1"/>
  <c r="B172" s="1"/>
  <c r="G180"/>
  <c r="E180" s="1"/>
  <c r="B180" s="1"/>
  <c r="H186"/>
  <c r="G178"/>
  <c r="E178" s="1"/>
  <c r="B178" s="1"/>
  <c r="G197"/>
  <c r="E197" s="1"/>
  <c r="B197" s="1"/>
  <c r="G195"/>
  <c r="E195" s="1"/>
  <c r="B195" s="1"/>
  <c r="G193"/>
  <c r="E193" s="1"/>
  <c r="B193" s="1"/>
  <c r="G191"/>
  <c r="E191" s="1"/>
  <c r="B191" s="1"/>
  <c r="G189"/>
  <c r="E189" s="1"/>
  <c r="B189" s="1"/>
  <c r="H1492" i="37"/>
  <c r="G1492"/>
  <c r="G1470"/>
  <c r="H1470"/>
  <c r="G1465"/>
  <c r="H1465"/>
  <c r="G1459"/>
  <c r="H1459"/>
  <c r="G1454"/>
  <c r="H1454"/>
  <c r="G1450"/>
  <c r="H1450"/>
  <c r="G1444"/>
  <c r="H1444"/>
  <c r="G1440"/>
  <c r="H1440"/>
  <c r="G1435"/>
  <c r="H1435"/>
  <c r="G1427"/>
  <c r="H1427"/>
  <c r="G1423"/>
  <c r="H1423"/>
  <c r="G1419"/>
  <c r="H1419"/>
  <c r="G1413"/>
  <c r="H1413"/>
  <c r="G1408"/>
  <c r="H1408"/>
  <c r="G1401"/>
  <c r="H1401"/>
  <c r="G1397"/>
  <c r="H1397"/>
  <c r="G1392"/>
  <c r="H1392"/>
  <c r="G1388"/>
  <c r="H1388"/>
  <c r="G1383"/>
  <c r="H1383"/>
  <c r="G1376"/>
  <c r="H1376"/>
  <c r="G1372"/>
  <c r="H1372"/>
  <c r="G1367"/>
  <c r="H1367"/>
  <c r="G1362"/>
  <c r="H1362"/>
  <c r="G1358"/>
  <c r="H1358"/>
  <c r="G1353"/>
  <c r="H1353"/>
  <c r="G1348"/>
  <c r="H1348"/>
  <c r="G1344"/>
  <c r="H1344"/>
  <c r="G1339"/>
  <c r="H1339"/>
  <c r="G1334"/>
  <c r="H1334"/>
  <c r="G1329"/>
  <c r="H1329"/>
  <c r="G1322"/>
  <c r="H1322"/>
  <c r="G1318"/>
  <c r="H1318"/>
  <c r="G1313"/>
  <c r="H1313"/>
  <c r="G1308"/>
  <c r="H1308"/>
  <c r="G1304"/>
  <c r="H1304"/>
  <c r="G1299"/>
  <c r="H1299"/>
  <c r="G1292"/>
  <c r="H1292"/>
  <c r="G1288"/>
  <c r="H1288"/>
  <c r="G1284"/>
  <c r="H1284"/>
  <c r="G1280"/>
  <c r="H1280"/>
  <c r="G1276"/>
  <c r="H1276"/>
  <c r="G1272"/>
  <c r="H1272"/>
  <c r="G1268"/>
  <c r="H1268"/>
  <c r="G1264"/>
  <c r="H1264"/>
  <c r="G1260"/>
  <c r="H1260"/>
  <c r="G1256"/>
  <c r="H1256"/>
  <c r="G1252"/>
  <c r="H1252"/>
  <c r="G1248"/>
  <c r="H1248"/>
  <c r="G1244"/>
  <c r="H1244"/>
  <c r="G1240"/>
  <c r="H1240"/>
  <c r="G1236"/>
  <c r="H1236"/>
  <c r="G1232"/>
  <c r="H1232"/>
  <c r="G1228"/>
  <c r="H1228"/>
  <c r="G1222"/>
  <c r="H1222"/>
  <c r="G1217"/>
  <c r="H1217"/>
  <c r="H1215"/>
  <c r="G1215"/>
  <c r="E163" i="3"/>
  <c r="B163" s="1"/>
  <c r="H186" i="37"/>
  <c r="H175"/>
  <c r="G590"/>
  <c r="G565"/>
  <c r="G562"/>
  <c r="G559"/>
  <c r="G520"/>
  <c r="G554"/>
  <c r="G546"/>
  <c r="G541"/>
  <c r="G534"/>
  <c r="G529"/>
  <c r="G526"/>
  <c r="G984"/>
  <c r="G1006"/>
  <c r="H1027"/>
  <c r="H1041"/>
  <c r="G1140"/>
  <c r="H1206"/>
  <c r="H1207"/>
  <c r="G1214"/>
  <c r="G1226"/>
  <c r="B29" i="42"/>
  <c r="G976" i="37"/>
  <c r="G974"/>
  <c r="G972"/>
  <c r="G970"/>
  <c r="G968"/>
  <c r="G966"/>
  <c r="G964"/>
  <c r="G962"/>
  <c r="G960"/>
  <c r="G958"/>
  <c r="G956"/>
  <c r="G954"/>
  <c r="G952"/>
  <c r="G950"/>
  <c r="G948"/>
  <c r="G946"/>
  <c r="G944"/>
  <c r="G942"/>
  <c r="G940"/>
  <c r="G938"/>
  <c r="G936"/>
  <c r="G934"/>
  <c r="G932"/>
  <c r="G930"/>
  <c r="G928"/>
  <c r="G926"/>
  <c r="G924"/>
  <c r="G922"/>
  <c r="G920"/>
  <c r="G918"/>
  <c r="G916"/>
  <c r="G914"/>
  <c r="G912"/>
  <c r="G910"/>
  <c r="G908"/>
  <c r="G906"/>
  <c r="G904"/>
  <c r="G902"/>
  <c r="G900"/>
  <c r="G898"/>
  <c r="G896"/>
  <c r="G894"/>
  <c r="G892"/>
  <c r="G890"/>
  <c r="G888"/>
  <c r="G886"/>
  <c r="G884"/>
  <c r="G882"/>
  <c r="G880"/>
  <c r="G878"/>
  <c r="G876"/>
  <c r="G874"/>
  <c r="G872"/>
  <c r="G870"/>
  <c r="G868"/>
  <c r="G866"/>
  <c r="G864"/>
  <c r="G862"/>
  <c r="G860"/>
  <c r="G858"/>
  <c r="G856"/>
  <c r="G854"/>
  <c r="G852"/>
  <c r="G850"/>
  <c r="G848"/>
  <c r="G846"/>
  <c r="G844"/>
  <c r="G842"/>
  <c r="G840"/>
  <c r="G838"/>
  <c r="G836"/>
  <c r="G834"/>
  <c r="G832"/>
  <c r="G830"/>
  <c r="G828"/>
  <c r="G826"/>
  <c r="G824"/>
  <c r="G822"/>
  <c r="G820"/>
  <c r="G818"/>
  <c r="G816"/>
  <c r="G814"/>
  <c r="G812"/>
  <c r="G810"/>
  <c r="G808"/>
  <c r="G806"/>
  <c r="G804"/>
  <c r="G802"/>
  <c r="G800"/>
  <c r="G798"/>
  <c r="G796"/>
  <c r="G794"/>
  <c r="G792"/>
  <c r="G790"/>
  <c r="G788"/>
  <c r="G786"/>
  <c r="G784"/>
  <c r="G782"/>
  <c r="G780"/>
  <c r="G778"/>
  <c r="G776"/>
  <c r="G774"/>
  <c r="G772"/>
  <c r="G770"/>
  <c r="G768"/>
  <c r="G766"/>
  <c r="G764"/>
  <c r="G762"/>
  <c r="G760"/>
  <c r="G758"/>
  <c r="G756"/>
  <c r="G754"/>
  <c r="G752"/>
  <c r="G750"/>
  <c r="G748"/>
  <c r="G746"/>
  <c r="G744"/>
  <c r="G742"/>
  <c r="G740"/>
  <c r="G738"/>
  <c r="G736"/>
  <c r="G734"/>
  <c r="G732"/>
  <c r="G730"/>
  <c r="G728"/>
  <c r="G726"/>
  <c r="G724"/>
  <c r="G722"/>
  <c r="G720"/>
  <c r="G718"/>
  <c r="G716"/>
  <c r="G714"/>
  <c r="G712"/>
  <c r="G710"/>
  <c r="G708"/>
  <c r="G706"/>
  <c r="G704"/>
  <c r="G702"/>
  <c r="G700"/>
  <c r="G698"/>
  <c r="G696"/>
  <c r="G694"/>
  <c r="G692"/>
  <c r="G690"/>
  <c r="G688"/>
  <c r="G686"/>
  <c r="G1138"/>
  <c r="G300" i="3"/>
  <c r="E300" s="1"/>
  <c r="B300" s="1"/>
  <c r="H1475" i="37"/>
  <c r="H984"/>
  <c r="G1027"/>
  <c r="G150"/>
  <c r="G186"/>
  <c r="G247"/>
  <c r="G409"/>
  <c r="G408"/>
  <c r="G1206"/>
  <c r="H1214"/>
  <c r="G106"/>
  <c r="H64"/>
  <c r="H55"/>
  <c r="G1041"/>
  <c r="H1226"/>
  <c r="G161"/>
  <c r="H264" i="3"/>
  <c r="E264" s="1"/>
  <c r="H76" i="37"/>
  <c r="G125"/>
  <c r="G410"/>
  <c r="G513"/>
  <c r="G451"/>
  <c r="G585"/>
  <c r="G521"/>
  <c r="G190" i="3"/>
  <c r="E190" s="1"/>
  <c r="B190" s="1"/>
  <c r="G194"/>
  <c r="E194" s="1"/>
  <c r="B194" s="1"/>
  <c r="G198"/>
  <c r="E198" s="1"/>
  <c r="B198" s="1"/>
  <c r="H1503" i="37"/>
  <c r="H1202"/>
  <c r="H1175"/>
  <c r="H1166"/>
  <c r="H1120"/>
  <c r="H1106"/>
  <c r="H1097"/>
  <c r="H1059"/>
  <c r="H1034"/>
  <c r="H1006"/>
  <c r="H529"/>
  <c r="H541"/>
  <c r="H554"/>
  <c r="H559"/>
  <c r="H565"/>
  <c r="G173" i="3"/>
  <c r="E173" s="1"/>
  <c r="B173" s="1"/>
  <c r="H558" i="37"/>
  <c r="H576"/>
  <c r="H581"/>
  <c r="G167" i="3"/>
  <c r="E167" s="1"/>
  <c r="B167" s="1"/>
  <c r="H590" i="37"/>
  <c r="G186" i="3"/>
  <c r="E186" s="1"/>
  <c r="B186" s="1"/>
  <c r="H623" i="37"/>
  <c r="H200"/>
  <c r="H217"/>
  <c r="H223"/>
  <c r="H229"/>
  <c r="H235"/>
  <c r="H242"/>
  <c r="H248"/>
  <c r="H263"/>
  <c r="H273"/>
  <c r="H280"/>
  <c r="H344"/>
  <c r="H343"/>
  <c r="H370"/>
  <c r="H383"/>
  <c r="H388"/>
  <c r="H394"/>
  <c r="G184" i="3"/>
  <c r="E184" s="1"/>
  <c r="B184" s="1"/>
  <c r="G454" i="37"/>
  <c r="H486"/>
  <c r="H498"/>
  <c r="H507"/>
  <c r="G159" i="3"/>
  <c r="E159" s="1"/>
  <c r="B159" s="1"/>
  <c r="G179"/>
  <c r="E179" s="1"/>
  <c r="B179" s="1"/>
  <c r="G33" i="37"/>
  <c r="G3"/>
  <c r="G40"/>
  <c r="G50"/>
  <c r="G67"/>
  <c r="G84"/>
  <c r="G99"/>
  <c r="G120"/>
  <c r="G137"/>
  <c r="G296"/>
  <c r="G304"/>
  <c r="G318"/>
  <c r="G328"/>
  <c r="G303"/>
  <c r="G336"/>
  <c r="G290"/>
  <c r="G162" i="3"/>
  <c r="E162" s="1"/>
  <c r="B162" s="1"/>
  <c r="I7"/>
  <c r="E7" s="1"/>
  <c r="B7" s="1"/>
  <c r="H985" i="37"/>
  <c r="G975"/>
  <c r="G973"/>
  <c r="G971"/>
  <c r="G969"/>
  <c r="G967"/>
  <c r="G965"/>
  <c r="G963"/>
  <c r="G961"/>
  <c r="G959"/>
  <c r="G957"/>
  <c r="G955"/>
  <c r="G953"/>
  <c r="G951"/>
  <c r="G949"/>
  <c r="G947"/>
  <c r="G945"/>
  <c r="G943"/>
  <c r="G941"/>
  <c r="G939"/>
  <c r="G937"/>
  <c r="G935"/>
  <c r="G933"/>
  <c r="G931"/>
  <c r="G929"/>
  <c r="G927"/>
  <c r="G925"/>
  <c r="G923"/>
  <c r="G921"/>
  <c r="G919"/>
  <c r="G917"/>
  <c r="G915"/>
  <c r="G913"/>
  <c r="G911"/>
  <c r="G909"/>
  <c r="G907"/>
  <c r="G905"/>
  <c r="G903"/>
  <c r="G901"/>
  <c r="G899"/>
  <c r="G897"/>
  <c r="G895"/>
  <c r="G893"/>
  <c r="G891"/>
  <c r="G889"/>
  <c r="G887"/>
  <c r="G885"/>
  <c r="G883"/>
  <c r="G881"/>
  <c r="G879"/>
  <c r="G877"/>
  <c r="G875"/>
  <c r="G873"/>
  <c r="G871"/>
  <c r="G869"/>
  <c r="G867"/>
  <c r="G865"/>
  <c r="G863"/>
  <c r="G861"/>
  <c r="G859"/>
  <c r="G857"/>
  <c r="G855"/>
  <c r="G853"/>
  <c r="G851"/>
  <c r="G849"/>
  <c r="G847"/>
  <c r="G845"/>
  <c r="G843"/>
  <c r="G841"/>
  <c r="G839"/>
  <c r="G837"/>
  <c r="G835"/>
  <c r="G833"/>
  <c r="G831"/>
  <c r="G829"/>
  <c r="G827"/>
  <c r="G825"/>
  <c r="G823"/>
  <c r="G821"/>
  <c r="G819"/>
  <c r="G817"/>
  <c r="G815"/>
  <c r="G813"/>
  <c r="G811"/>
  <c r="G809"/>
  <c r="G807"/>
  <c r="G805"/>
  <c r="G803"/>
  <c r="G801"/>
  <c r="G799"/>
  <c r="G797"/>
  <c r="G795"/>
  <c r="G793"/>
  <c r="G791"/>
  <c r="G789"/>
  <c r="G787"/>
  <c r="G785"/>
  <c r="G783"/>
  <c r="G781"/>
  <c r="G779"/>
  <c r="G777"/>
  <c r="G775"/>
  <c r="G773"/>
  <c r="G771"/>
  <c r="G769"/>
  <c r="G767"/>
  <c r="G765"/>
  <c r="G763"/>
  <c r="G761"/>
  <c r="G759"/>
  <c r="G757"/>
  <c r="G755"/>
  <c r="G753"/>
  <c r="G751"/>
  <c r="G749"/>
  <c r="G747"/>
  <c r="G745"/>
  <c r="G743"/>
  <c r="G741"/>
  <c r="G739"/>
  <c r="G737"/>
  <c r="G735"/>
  <c r="G733"/>
  <c r="G731"/>
  <c r="G729"/>
  <c r="G727"/>
  <c r="G725"/>
  <c r="G723"/>
  <c r="G721"/>
  <c r="G719"/>
  <c r="G717"/>
  <c r="G715"/>
  <c r="G713"/>
  <c r="G711"/>
  <c r="G709"/>
  <c r="G707"/>
  <c r="G705"/>
  <c r="G703"/>
  <c r="G701"/>
  <c r="G699"/>
  <c r="G697"/>
  <c r="G695"/>
  <c r="G693"/>
  <c r="G691"/>
  <c r="G689"/>
  <c r="G687"/>
  <c r="G685"/>
  <c r="G683"/>
  <c r="G681"/>
  <c r="G679"/>
  <c r="G677"/>
  <c r="G675"/>
  <c r="G673"/>
  <c r="G671"/>
  <c r="G669"/>
  <c r="G667"/>
  <c r="G665"/>
  <c r="G663"/>
  <c r="G661"/>
  <c r="G659"/>
  <c r="G657"/>
  <c r="G655"/>
  <c r="G653"/>
  <c r="G651"/>
  <c r="G649"/>
  <c r="G647"/>
  <c r="G645"/>
  <c r="G643"/>
  <c r="G621"/>
  <c r="G606"/>
  <c r="G604"/>
  <c r="G589"/>
  <c r="G587"/>
  <c r="G583"/>
  <c r="G577"/>
  <c r="G566"/>
  <c r="G560"/>
  <c r="G556"/>
  <c r="G545"/>
  <c r="G543"/>
  <c r="G533"/>
  <c r="G531"/>
  <c r="G525"/>
  <c r="G523"/>
  <c r="G515"/>
  <c r="G509"/>
  <c r="G505"/>
  <c r="G503"/>
  <c r="G501"/>
  <c r="G499"/>
  <c r="G491"/>
  <c r="G489"/>
  <c r="G487"/>
  <c r="G479"/>
  <c r="G477"/>
  <c r="G473"/>
  <c r="G467"/>
  <c r="G465"/>
  <c r="G461"/>
  <c r="G455"/>
  <c r="G444"/>
  <c r="G442"/>
  <c r="G440"/>
  <c r="G432"/>
  <c r="G430"/>
  <c r="G428"/>
  <c r="G420"/>
  <c r="G393"/>
  <c r="G381"/>
  <c r="G373"/>
  <c r="G371"/>
  <c r="G359"/>
  <c r="G357"/>
  <c r="G353"/>
  <c r="G351"/>
  <c r="G349"/>
  <c r="G330"/>
  <c r="G322"/>
  <c r="G320"/>
  <c r="G308"/>
  <c r="G306"/>
  <c r="G302"/>
  <c r="G300"/>
  <c r="G298"/>
  <c r="G289"/>
  <c r="G287"/>
  <c r="G285"/>
  <c r="G271"/>
  <c r="G269"/>
  <c r="G262"/>
  <c r="G260"/>
  <c r="G256"/>
  <c r="G241"/>
  <c r="G234"/>
  <c r="G228"/>
  <c r="G216"/>
  <c r="G212"/>
  <c r="G210"/>
  <c r="G199"/>
  <c r="G197"/>
  <c r="G193"/>
  <c r="G191"/>
  <c r="G188"/>
  <c r="G174"/>
  <c r="G172"/>
  <c r="G170"/>
  <c r="G168"/>
  <c r="G155"/>
  <c r="G153"/>
  <c r="G127"/>
  <c r="G123"/>
  <c r="G121"/>
  <c r="G110"/>
  <c r="G108"/>
  <c r="G104"/>
  <c r="G102"/>
  <c r="G100"/>
  <c r="G89"/>
  <c r="G87"/>
  <c r="G85"/>
  <c r="G68"/>
  <c r="G62"/>
  <c r="G53"/>
  <c r="G51"/>
  <c r="G34"/>
  <c r="G23"/>
  <c r="G21"/>
  <c r="G12"/>
  <c r="G10"/>
  <c r="G8"/>
  <c r="G6"/>
  <c r="G1136"/>
  <c r="E260" i="3"/>
  <c r="B260" s="1"/>
  <c r="G684" i="37"/>
  <c r="G682"/>
  <c r="G680"/>
  <c r="G678"/>
  <c r="G676"/>
  <c r="G674"/>
  <c r="G672"/>
  <c r="G670"/>
  <c r="G668"/>
  <c r="G666"/>
  <c r="G664"/>
  <c r="G662"/>
  <c r="G660"/>
  <c r="G658"/>
  <c r="G656"/>
  <c r="G654"/>
  <c r="G652"/>
  <c r="G650"/>
  <c r="G648"/>
  <c r="G646"/>
  <c r="G644"/>
  <c r="G622"/>
  <c r="G607"/>
  <c r="G605"/>
  <c r="G595"/>
  <c r="G588"/>
  <c r="G586"/>
  <c r="G582"/>
  <c r="G567"/>
  <c r="G561"/>
  <c r="G557"/>
  <c r="G555"/>
  <c r="G544"/>
  <c r="G542"/>
  <c r="G532"/>
  <c r="G530"/>
  <c r="G524"/>
  <c r="G522"/>
  <c r="G514"/>
  <c r="G508"/>
  <c r="G504"/>
  <c r="G502"/>
  <c r="G500"/>
  <c r="G492"/>
  <c r="G490"/>
  <c r="G488"/>
  <c r="G480"/>
  <c r="G478"/>
  <c r="G474"/>
  <c r="G468"/>
  <c r="G466"/>
  <c r="G462"/>
  <c r="G456"/>
  <c r="G445"/>
  <c r="G443"/>
  <c r="G441"/>
  <c r="G439"/>
  <c r="G431"/>
  <c r="G429"/>
  <c r="G427"/>
  <c r="G419"/>
  <c r="G382"/>
  <c r="G374"/>
  <c r="G372"/>
  <c r="G360"/>
  <c r="G358"/>
  <c r="G354"/>
  <c r="G352"/>
  <c r="G350"/>
  <c r="G341"/>
  <c r="G329"/>
  <c r="G321"/>
  <c r="G319"/>
  <c r="G307"/>
  <c r="G305"/>
  <c r="G301"/>
  <c r="G299"/>
  <c r="G297"/>
  <c r="G288"/>
  <c r="G286"/>
  <c r="G272"/>
  <c r="G270"/>
  <c r="G268"/>
  <c r="G261"/>
  <c r="G257"/>
  <c r="G255"/>
  <c r="G240"/>
  <c r="G233"/>
  <c r="G227"/>
  <c r="G215"/>
  <c r="G211"/>
  <c r="G209"/>
  <c r="G198"/>
  <c r="G196"/>
  <c r="G192"/>
  <c r="G190"/>
  <c r="G187"/>
  <c r="G173"/>
  <c r="G171"/>
  <c r="G169"/>
  <c r="G156"/>
  <c r="G154"/>
  <c r="G152"/>
  <c r="G126"/>
  <c r="G122"/>
  <c r="G111"/>
  <c r="G109"/>
  <c r="G105"/>
  <c r="G103"/>
  <c r="G101"/>
  <c r="G90"/>
  <c r="G88"/>
  <c r="G86"/>
  <c r="G69"/>
  <c r="G63"/>
  <c r="G54"/>
  <c r="G52"/>
  <c r="G35"/>
  <c r="G24"/>
  <c r="G22"/>
  <c r="G20"/>
  <c r="G11"/>
  <c r="G9"/>
  <c r="G7"/>
  <c r="G5"/>
  <c r="G2"/>
  <c r="H2"/>
  <c r="H58"/>
  <c r="G58"/>
  <c r="B31" i="3"/>
  <c r="B201"/>
  <c r="F209" i="27" l="1"/>
  <c r="C1174" i="37"/>
  <c r="G289" i="3"/>
  <c r="E289" s="1"/>
  <c r="B289" s="1"/>
  <c r="F140" i="27"/>
  <c r="C1105" i="37"/>
  <c r="D1058"/>
  <c r="H283" i="3"/>
  <c r="E283" s="1"/>
  <c r="B283" s="1"/>
  <c r="E74" i="27"/>
  <c r="D983" i="37"/>
  <c r="E13" i="27"/>
  <c r="G293" i="3"/>
  <c r="E293" s="1"/>
  <c r="B293" s="1"/>
  <c r="K57" i="42"/>
  <c r="C1509" i="37"/>
  <c r="C411"/>
  <c r="D638" i="1"/>
  <c r="F423"/>
  <c r="C282" i="37"/>
  <c r="D293" i="1"/>
  <c r="D294"/>
  <c r="D416"/>
  <c r="C399" i="37"/>
  <c r="F410" i="1"/>
  <c r="G342" i="37"/>
  <c r="H342"/>
  <c r="G299" i="3"/>
  <c r="E299" s="1"/>
  <c r="B299" s="1"/>
  <c r="G296"/>
  <c r="E296" s="1"/>
  <c r="B296" s="1"/>
  <c r="E159" i="1"/>
  <c r="F171"/>
  <c r="F193" i="27"/>
  <c r="C1158" i="37"/>
  <c r="D180" i="27"/>
  <c r="G288" i="3"/>
  <c r="E288" s="1"/>
  <c r="B288" s="1"/>
  <c r="F124" i="27"/>
  <c r="C1089" i="37"/>
  <c r="D74" i="27"/>
  <c r="C983" i="37"/>
  <c r="F18" i="27"/>
  <c r="D13"/>
  <c r="C519" i="37"/>
  <c r="D639" i="1"/>
  <c r="F531"/>
  <c r="D584" i="37"/>
  <c r="E531" i="1"/>
  <c r="D642"/>
  <c r="C404" i="37"/>
  <c r="F415" i="1"/>
  <c r="D417"/>
  <c r="E642"/>
  <c r="D404" i="37"/>
  <c r="G404" s="1"/>
  <c r="G475"/>
  <c r="H475"/>
  <c r="F411" i="1"/>
  <c r="C400" i="37"/>
  <c r="B264" i="3"/>
  <c r="E298"/>
  <c r="E29" i="42" s="1"/>
  <c r="K3" i="3"/>
  <c r="L4" i="37"/>
  <c r="K4"/>
  <c r="G295" i="3"/>
  <c r="E295" s="1"/>
  <c r="E4" i="36"/>
  <c r="L35" i="37" s="1"/>
  <c r="D4" i="33"/>
  <c r="L36" i="37" s="1"/>
  <c r="H400" l="1"/>
  <c r="G400"/>
  <c r="D630"/>
  <c r="C630"/>
  <c r="G630" s="1"/>
  <c r="F642" i="1"/>
  <c r="H584" i="37"/>
  <c r="G584"/>
  <c r="C627"/>
  <c r="F639" i="1"/>
  <c r="J43" i="42"/>
  <c r="C978" i="37"/>
  <c r="D12" i="27"/>
  <c r="F13"/>
  <c r="H983" i="37"/>
  <c r="G983"/>
  <c r="G1089"/>
  <c r="H1089"/>
  <c r="G1158"/>
  <c r="H1158"/>
  <c r="C405"/>
  <c r="D643" i="1"/>
  <c r="D644" s="1"/>
  <c r="D418"/>
  <c r="F294"/>
  <c r="C284" i="37"/>
  <c r="F638" i="1"/>
  <c r="C626" i="37"/>
  <c r="H1509"/>
  <c r="G291" i="3" s="1"/>
  <c r="E291" s="1"/>
  <c r="G1509" i="37"/>
  <c r="C4" i="30" s="1"/>
  <c r="L37" i="37" s="1"/>
  <c r="B33" i="42"/>
  <c r="G292" i="3"/>
  <c r="E292" s="1"/>
  <c r="B292" s="1"/>
  <c r="G1105" i="37"/>
  <c r="H1105"/>
  <c r="C406"/>
  <c r="D519"/>
  <c r="E639" i="1"/>
  <c r="D627" i="37" s="1"/>
  <c r="E638" i="1"/>
  <c r="D626" i="37" s="1"/>
  <c r="H626" s="1"/>
  <c r="G519"/>
  <c r="H519"/>
  <c r="J44" i="42"/>
  <c r="F74" i="27"/>
  <c r="C1039" i="37"/>
  <c r="C1145"/>
  <c r="D179" i="27"/>
  <c r="J45" i="42"/>
  <c r="F180" i="27"/>
  <c r="D149" i="37"/>
  <c r="K40" i="42"/>
  <c r="E292" i="1"/>
  <c r="F159"/>
  <c r="H399" i="37"/>
  <c r="G399"/>
  <c r="C283"/>
  <c r="H411"/>
  <c r="G411"/>
  <c r="E12" i="27"/>
  <c r="K43" i="42"/>
  <c r="D978" i="37"/>
  <c r="D1039"/>
  <c r="K44" i="42"/>
  <c r="G1058" i="37"/>
  <c r="H1058"/>
  <c r="G1174"/>
  <c r="H1174"/>
  <c r="H404"/>
  <c r="B291" i="3"/>
  <c r="E294"/>
  <c r="E31" i="42" s="1"/>
  <c r="B295" i="3"/>
  <c r="E290" l="1"/>
  <c r="E33" i="42" s="1"/>
  <c r="C632" i="37"/>
  <c r="F179" i="27"/>
  <c r="C1144" i="37"/>
  <c r="H1039"/>
  <c r="G1039"/>
  <c r="C407"/>
  <c r="F418" i="1"/>
  <c r="G978" i="37"/>
  <c r="H978"/>
  <c r="G626"/>
  <c r="H630"/>
  <c r="D977"/>
  <c r="H263" i="3"/>
  <c r="E293" i="1"/>
  <c r="E294"/>
  <c r="D284" i="37" s="1"/>
  <c r="H284" s="1"/>
  <c r="E416" i="1"/>
  <c r="D282" i="37"/>
  <c r="F292" i="1"/>
  <c r="G149" i="37"/>
  <c r="H149"/>
  <c r="H1145"/>
  <c r="G1145"/>
  <c r="N3" i="3"/>
  <c r="K6" i="37"/>
  <c r="C631"/>
  <c r="D645" i="1"/>
  <c r="D648" s="1"/>
  <c r="C977" i="37"/>
  <c r="G263" i="3"/>
  <c r="E263" s="1"/>
  <c r="F12" i="27"/>
  <c r="G268" i="3"/>
  <c r="E268" s="1"/>
  <c r="B268" s="1"/>
  <c r="H627" i="37"/>
  <c r="G627"/>
  <c r="C636" l="1"/>
  <c r="J41" i="42"/>
  <c r="G977" i="37"/>
  <c r="H977"/>
  <c r="B27" i="42"/>
  <c r="E643" i="1"/>
  <c r="E418"/>
  <c r="D407" i="37" s="1"/>
  <c r="G407" s="1"/>
  <c r="D405"/>
  <c r="E417" i="1"/>
  <c r="F416"/>
  <c r="F293"/>
  <c r="D283" i="37"/>
  <c r="H407"/>
  <c r="B263" i="3"/>
  <c r="F645" i="1"/>
  <c r="D649"/>
  <c r="C633" i="37"/>
  <c r="H282"/>
  <c r="G282"/>
  <c r="H1144"/>
  <c r="G1144"/>
  <c r="G284"/>
  <c r="Q19" i="3"/>
  <c r="F649" i="1" l="1"/>
  <c r="J42" i="42"/>
  <c r="C637" i="37"/>
  <c r="D406"/>
  <c r="F417" i="1"/>
  <c r="K3" i="37"/>
  <c r="M3" i="3"/>
  <c r="L3" i="37"/>
  <c r="E4" i="27"/>
  <c r="L34" i="37" s="1"/>
  <c r="H283"/>
  <c r="G283"/>
  <c r="G405"/>
  <c r="H405"/>
  <c r="E645" i="1"/>
  <c r="D631" i="37"/>
  <c r="E644" i="1"/>
  <c r="F643"/>
  <c r="G269" i="3"/>
  <c r="E269" s="1"/>
  <c r="B269" l="1"/>
  <c r="E262"/>
  <c r="E27" i="42" s="1"/>
  <c r="G631" i="37"/>
  <c r="H631"/>
  <c r="D632"/>
  <c r="E648" i="1"/>
  <c r="F644"/>
  <c r="D633" i="37"/>
  <c r="E649" i="1"/>
  <c r="H406" i="37"/>
  <c r="G406"/>
  <c r="G633" l="1"/>
  <c r="H633"/>
  <c r="K41" i="42"/>
  <c r="D636" i="37"/>
  <c r="F648" i="1"/>
  <c r="D637" i="37"/>
  <c r="K42" i="42"/>
  <c r="G632" i="37"/>
  <c r="H632"/>
  <c r="B25" i="42"/>
  <c r="L2" i="37" l="1"/>
  <c r="J3" i="3"/>
  <c r="K2" i="37"/>
  <c r="H637"/>
  <c r="G637"/>
  <c r="H636"/>
  <c r="K29" s="1"/>
  <c r="G636"/>
  <c r="G157" i="3"/>
  <c r="E157" s="1"/>
  <c r="J6" i="42"/>
  <c r="H158" i="3"/>
  <c r="G158" s="1"/>
  <c r="E158" s="1"/>
  <c r="B158" s="1"/>
  <c r="L29" i="37" l="1"/>
  <c r="B157" i="3"/>
  <c r="E23"/>
  <c r="E25" i="42" s="1"/>
  <c r="H22" i="3"/>
  <c r="K9"/>
  <c r="I15"/>
  <c r="J9"/>
  <c r="K10"/>
  <c r="I16"/>
  <c r="M19"/>
  <c r="G19"/>
  <c r="K13"/>
  <c r="K11"/>
  <c r="L259"/>
  <c r="K12"/>
  <c r="K15"/>
  <c r="I21"/>
  <c r="J11"/>
  <c r="J14"/>
  <c r="K17"/>
  <c r="K14"/>
  <c r="H20"/>
  <c r="H6"/>
  <c r="E6" s="1"/>
  <c r="K16"/>
  <c r="M259"/>
  <c r="M20"/>
  <c r="J21"/>
  <c r="J15"/>
  <c r="H19"/>
  <c r="G20"/>
  <c r="E20" s="1"/>
  <c r="I11"/>
  <c r="E11" s="1"/>
  <c r="B11" s="1"/>
  <c r="J16"/>
  <c r="J10"/>
  <c r="I17"/>
  <c r="H21"/>
  <c r="G21"/>
  <c r="I12"/>
  <c r="J17"/>
  <c r="I13"/>
  <c r="E13" s="1"/>
  <c r="B13" s="1"/>
  <c r="L19"/>
  <c r="F19" s="1"/>
  <c r="I10"/>
  <c r="E10" s="1"/>
  <c r="B10" s="1"/>
  <c r="J13"/>
  <c r="G22"/>
  <c r="E22" s="1"/>
  <c r="B22" s="1"/>
  <c r="L20"/>
  <c r="F20" s="1"/>
  <c r="I9"/>
  <c r="E9" s="1"/>
  <c r="B9" s="1"/>
  <c r="J12"/>
  <c r="E4" i="1"/>
  <c r="L33" i="37" s="1"/>
  <c r="L28"/>
  <c r="G8" i="3" s="1"/>
  <c r="E8" s="1"/>
  <c r="B8" s="1"/>
  <c r="K28" i="37"/>
  <c r="B6" i="3" l="1"/>
  <c r="E12"/>
  <c r="B12" s="1"/>
  <c r="E14"/>
  <c r="B14" s="1"/>
  <c r="E19"/>
  <c r="E16"/>
  <c r="B16" s="1"/>
  <c r="F18"/>
  <c r="E21"/>
  <c r="B21" s="1"/>
  <c r="E17"/>
  <c r="B17" s="1"/>
  <c r="B20"/>
  <c r="F259"/>
  <c r="E15"/>
  <c r="B15" s="1"/>
  <c r="B259" l="1"/>
  <c r="F23"/>
  <c r="F3" s="1"/>
  <c r="B19"/>
  <c r="E18"/>
  <c r="E4"/>
  <c r="E3" l="1"/>
  <c r="H35" i="42" l="1"/>
  <c r="K30" i="37"/>
  <c r="L30"/>
</calcChain>
</file>

<file path=xl/comments1.xml><?xml version="1.0" encoding="utf-8"?>
<comments xmlns="http://schemas.openxmlformats.org/spreadsheetml/2006/main">
  <authors>
    <author>Željko Strunjak</author>
  </authors>
  <commentList>
    <comment ref="A6" author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text>
        <r>
          <rPr>
            <b/>
            <sz val="8"/>
            <color indexed="81"/>
            <rFont val="Tahoma"/>
            <charset val="238"/>
          </rPr>
          <t>Naputak:</t>
        </r>
        <r>
          <rPr>
            <sz val="8"/>
            <color indexed="81"/>
            <rFont val="Tahoma"/>
            <charset val="238"/>
          </rPr>
          <t xml:space="preserve">
Broj telefona obavezno unosite s pozivnim brojem bez bilo kakvih posebnih znakova i razmaka, npr. u formatu: 01/6128-372 ili može i na način: 016128372. </t>
        </r>
      </text>
    </comment>
    <comment ref="B31" author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comments2.xml><?xml version="1.0" encoding="utf-8"?>
<comments xmlns="http://schemas.openxmlformats.org/spreadsheetml/2006/main">
  <authors>
    <author>Željko Strunjak</author>
  </authors>
  <commentList>
    <comment ref="A12" authorId="0">
      <text>
        <r>
          <rPr>
            <b/>
            <sz val="8"/>
            <color indexed="81"/>
            <rFont val="Tahoma"/>
            <charset val="238"/>
          </rPr>
          <t>Naputak:</t>
        </r>
        <r>
          <rPr>
            <sz val="8"/>
            <color indexed="81"/>
            <rFont val="Tahoma"/>
            <charset val="238"/>
          </rPr>
          <t xml:space="preserve">
U 2015. godini, za prvi kvartal, prenosi se AOP 036 iz prethodnog izvještaja  s obzirom da se izvještaj mijenjao, ali za sva ostala razdoblja upisuje se podataka po novom obrascu gdje se radi o AOP-u 038 jer se radi o istoj stavci računskog plana, samo obrazac za 2015. ima više pozicija.</t>
        </r>
      </text>
    </comment>
  </commentList>
</comments>
</file>

<file path=xl/sharedStrings.xml><?xml version="1.0" encoding="utf-8"?>
<sst xmlns="http://schemas.openxmlformats.org/spreadsheetml/2006/main" count="4795" uniqueCount="4328">
  <si>
    <t>Zajmovi neprofitnim organizacijama, građanima i kućanstvima u tuzemstvu po protestiranim jamstvima</t>
  </si>
  <si>
    <t>13323</t>
  </si>
  <si>
    <t>Zajmovi kreditnim institucijama u javnom sektoru po protestiranim jamstvima</t>
  </si>
  <si>
    <t>13333</t>
  </si>
  <si>
    <t>Zajmovi  osiguravajućim društvima u javnom sektoru po protestiranim jamstvima</t>
  </si>
  <si>
    <t>13343</t>
  </si>
  <si>
    <t>Zajmovi ostalim financijskim institucijama u javnom sektoru po protestiranim jamstvima</t>
  </si>
  <si>
    <t>13413</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</si>
  <si>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</si>
  <si>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Obrada i zbrinjavanje neopasnog otpada</t>
  </si>
  <si>
    <t>Obrada i zbrinjavanje opasnog otpada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</si>
  <si>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</si>
  <si>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</si>
  <si>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</si>
  <si>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</si>
  <si>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</si>
  <si>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</si>
  <si>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</si>
  <si>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</si>
  <si>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</si>
  <si>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Samo na AOP oznakama 003 i 012 u iznimnim slučajevima iznosi mogu biti negativni, iznosi svih ostalih AOP-a moraju biti pozitivni. Ako je iznos ijednog drugog AOP-a negativan ova kontrola javlja pogrešku.</t>
  </si>
  <si>
    <t>Doprinosi za obvezno zdravstveno osiguranje za slučaj ozljede na radu</t>
  </si>
  <si>
    <t>Doprinosi za obvezno osiguranje u slučaju nezaposlenosti</t>
  </si>
  <si>
    <t>149</t>
  </si>
  <si>
    <t>Ispravak vrijednosti vrijednosnih papira</t>
  </si>
  <si>
    <t>15</t>
  </si>
  <si>
    <t>1521</t>
  </si>
  <si>
    <t>1531</t>
  </si>
  <si>
    <t>1541</t>
  </si>
  <si>
    <t>Djelatnosti agencija za prikupljanje i naplatu računa te kreditnih ureda</t>
  </si>
  <si>
    <t>Ostale poslovne pomoćne uslužne djelatnosti, d. n.</t>
  </si>
  <si>
    <t>Opće djelatnosti javne uprave</t>
  </si>
  <si>
    <t>KONTROLE</t>
  </si>
  <si>
    <t>UPOZORENJA</t>
  </si>
  <si>
    <t>Oznaku razdjela upisuju samo obveznici razine 11 i 12, dok sve ostale razine u polje razdjel upisuju nulu. Kontrola javlja pogrešku ako za razinu 11 ili 12 razdjel nije upisan ili ako je upisan za bilo koju drugu razinu.</t>
  </si>
  <si>
    <t>Naknade za pomoć bivšim političkim zatvorenicima i neosnovano pritvorenim osobama</t>
  </si>
  <si>
    <t>Tekuće donacije građanima i kućanstvima</t>
  </si>
  <si>
    <t>Kapitalne pomoći kreditnim institucijama u javnom sektoru</t>
  </si>
  <si>
    <t>Kapitalne pomoći osiguravajućim društvima u javnom sektoru</t>
  </si>
  <si>
    <t>Kapitalne pomoći ostalim financijskim institucijama u javnom sektoru</t>
  </si>
  <si>
    <t>Kapitalne pomoći kreditnim institucijama izvan javnog sektora</t>
  </si>
  <si>
    <t>Kapitalne pomoći osiguravajućim društvima izvan javnog sektora</t>
  </si>
  <si>
    <t>Dani zajmovi ostalim financijskim institucijama u javnom sektoru – dugoročni</t>
  </si>
  <si>
    <t>Dani zajmovi trgovačkim društvima u javnom sektoru – kratkoročni</t>
  </si>
  <si>
    <t>Dani zajmovi trgovačkim društvima u javnom sektoru – dugoročni</t>
  </si>
  <si>
    <t>Dani zajmovi tuzemnim kreditnim institucijama izvan javnog sektora – dugoročni</t>
  </si>
  <si>
    <t>Dani zajmovi tuzemnim osiguravajućim društvima izvan javnog sektora – dugoročni</t>
  </si>
  <si>
    <t>Zajmovi izvanproračunskim korisnicima županijskih, gradskih i općinskih proračuna po protestiranim jamstvima</t>
  </si>
  <si>
    <t>23951</t>
  </si>
  <si>
    <t>Obveze za predujmove</t>
  </si>
  <si>
    <t>26223</t>
  </si>
  <si>
    <t>Obveze za financijski leasing od kreditnih institucija u javnom sektoru</t>
  </si>
  <si>
    <t>13723</t>
  </si>
  <si>
    <t>Zajmovi županijskim proračunima po protestiranim jamstvima</t>
  </si>
  <si>
    <t>13733</t>
  </si>
  <si>
    <t>Zajmovi gradskim proračunima po protestiranim jamstvima</t>
  </si>
  <si>
    <t>13743</t>
  </si>
  <si>
    <t>Zajmovi općinskim proračunima po protestiranim jamstvima</t>
  </si>
  <si>
    <t>13753</t>
  </si>
  <si>
    <t>074</t>
  </si>
  <si>
    <t>996</t>
  </si>
  <si>
    <t>Izvanbilančni zapisi - pasiva</t>
  </si>
  <si>
    <t>CETINGRAD</t>
  </si>
  <si>
    <t>CISTA PROVO</t>
  </si>
  <si>
    <t>CIVLJANE</t>
  </si>
  <si>
    <t>CRES</t>
  </si>
  <si>
    <t>CRIKVENICA</t>
  </si>
  <si>
    <t>CRNAC</t>
  </si>
  <si>
    <t>ČABAR</t>
  </si>
  <si>
    <t>ČAČINCI</t>
  </si>
  <si>
    <t>ČAĐAVICA</t>
  </si>
  <si>
    <t>ČAGLIN</t>
  </si>
  <si>
    <t>ČAKOVEC</t>
  </si>
  <si>
    <t>ČAVLE</t>
  </si>
  <si>
    <t>ČAZMA</t>
  </si>
  <si>
    <t>ČEMINAC</t>
  </si>
  <si>
    <t>ČEPIN</t>
  </si>
  <si>
    <t>KNIN</t>
  </si>
  <si>
    <t>KOMIŽA</t>
  </si>
  <si>
    <t>Novac u banci i blagajni (AOP 065+070 do 072)</t>
  </si>
  <si>
    <t>Proizvodnja sintetičkoga kaučuka u primarnim oblicima</t>
  </si>
  <si>
    <t>AOP 065 mora biti jednak zbroju AOP-a: 666 i 667 u oba stupca podataka</t>
  </si>
  <si>
    <t>AOP 067 mora biti jednak zbroju AOP-a: 668 do 671 u oba stupca podataka</t>
  </si>
  <si>
    <t>AOP 068 mora biti jednak zbroju AOP-a: 672 do 675 u oba stupca podataka</t>
  </si>
  <si>
    <t>AOP 676 je samo dio AOP-a 082 i mora biti manji ili jednak njemu u oba stupca podataka</t>
  </si>
  <si>
    <t>AOP 097 mora biti jednak zbroju AOP-a: 677 do 683 u oba stupca podataka. Zbog zaokruživanja je dopuštena razlika od 1.</t>
  </si>
  <si>
    <t>Ako je iznos na AOP-u 205 veći od nule, a iznosi na AOP-u 719 (kamate za primljene zajmove od tuzemnih trgovačkih društava izvan javnog sektora), AOP-u 720 (kamate za primljene zajmove od tuzemnih obrtnika) i na AOP-u 721 (kamate za primljene zajmove od inozemnih trgovačkih društava) su jednaki nuli, provjerite AOP-e 719 do 721 Ako su njihovi iznosi stvarno toliki, zanemarite kontrolu.</t>
  </si>
  <si>
    <t>AOP 254 mora biti jednak zbroju AOP oznaka 771 do 779 uz dopušteno odstupanje od 1.</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</si>
  <si>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</si>
  <si>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</si>
  <si>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</si>
  <si>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</si>
  <si>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</si>
  <si>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</si>
  <si>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</si>
  <si>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</si>
  <si>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</si>
  <si>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</si>
  <si>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</si>
  <si>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</si>
  <si>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</si>
  <si>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</si>
  <si>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</si>
  <si>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</si>
  <si>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</si>
  <si>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</si>
  <si>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</si>
  <si>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</si>
  <si>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</si>
  <si>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</si>
  <si>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</si>
  <si>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</si>
  <si>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Ostale djelatnosti čišćenja</t>
  </si>
  <si>
    <t>Kamate za izdane obveznice</t>
  </si>
  <si>
    <t>Kamate za ostale vrijednosne papire</t>
  </si>
  <si>
    <t xml:space="preserve">Nematerijalna imovina </t>
  </si>
  <si>
    <t>019</t>
  </si>
  <si>
    <t>Ispravak vrijednosti neproizvedene dugotrajne imovine</t>
  </si>
  <si>
    <t>02</t>
  </si>
  <si>
    <t>021 i 02921</t>
  </si>
  <si>
    <t>0211</t>
  </si>
  <si>
    <t>0212</t>
  </si>
  <si>
    <t>0213</t>
  </si>
  <si>
    <t>0214</t>
  </si>
  <si>
    <t>02921</t>
  </si>
  <si>
    <t>4.0.9.</t>
  </si>
  <si>
    <t>Primljeni zajmovi od tuzemnih trgovačkih društava izvan javnog sektora</t>
  </si>
  <si>
    <t>Prihodi od kamata na dane zajmove međunarodnim organizacijama, institucijama i tijelima EU te inozemnim vladama</t>
  </si>
  <si>
    <t>Porez na tvrtku odnosno naziv tvrtke</t>
  </si>
  <si>
    <t>Tekuće pomoći iz državnog proračuna</t>
  </si>
  <si>
    <t>Kapitalne pomoći iz državnog proračuna</t>
  </si>
  <si>
    <t>Dopunsko zdravstveno osiguranje</t>
  </si>
  <si>
    <t>Proizvodnja ostalih tehničkih proizvoda od keramike</t>
  </si>
  <si>
    <t>Sudovi</t>
  </si>
  <si>
    <t>034</t>
  </si>
  <si>
    <t>Zatvori</t>
  </si>
  <si>
    <t>035</t>
  </si>
  <si>
    <t>Istraživanje i razvoj: Javni red i sigurnost</t>
  </si>
  <si>
    <t>036</t>
  </si>
  <si>
    <t>Stambeni objekti</t>
  </si>
  <si>
    <t>Poslovni objekti</t>
  </si>
  <si>
    <t>Ostali građevinski objekti</t>
  </si>
  <si>
    <t>Plaće za redovan rad</t>
  </si>
  <si>
    <t>Plaće u naravi</t>
  </si>
  <si>
    <t>Plaće za prekovremeni rad</t>
  </si>
  <si>
    <t>Plaće za posebne uvjete rada</t>
  </si>
  <si>
    <t>Kazne, penali i naknade štete (AOP 267 do 271)</t>
  </si>
  <si>
    <t>Obveznice - inozemne</t>
  </si>
  <si>
    <t>Otplata glavnice primljenih zajmova od izvanproračunskih korisnika županijskih, gradskih i općinskih proračuna</t>
  </si>
  <si>
    <t xml:space="preserve">Dionice i udjeli u glavnici tuzemnih kreditnih i ostalih financijskih institucija izvan javnog sektora </t>
  </si>
  <si>
    <t>1314</t>
  </si>
  <si>
    <t>Zajmovi institucijama i tijelima EU</t>
  </si>
  <si>
    <t>1315</t>
  </si>
  <si>
    <t>Zajmovi inozemnim vladama u EU</t>
  </si>
  <si>
    <t>1316</t>
  </si>
  <si>
    <t>Zajmovi inozemnim vladama izvan EU</t>
  </si>
  <si>
    <t>1356</t>
  </si>
  <si>
    <t>Zajmovi inozemnim kreditnim institucijama</t>
  </si>
  <si>
    <t>1357</t>
  </si>
  <si>
    <t>Zajmovi inozemnim osiguravajućim društvima</t>
  </si>
  <si>
    <t>1358</t>
  </si>
  <si>
    <t>Proizvodnja gotove hrane i jela</t>
  </si>
  <si>
    <t>Proizvodnja homogeniziranih prehrambenih pripravaka i dijetetske hrane</t>
  </si>
  <si>
    <t xml:space="preserve">Proizvodnja ostalih prehrambenih proizvoda, d. n. </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</si>
  <si>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</si>
  <si>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2.0.8.</t>
  </si>
  <si>
    <t>Porez na kapitalne i financijske transakcije</t>
  </si>
  <si>
    <t>Prihodi od nefinancijske imovine (AOP 084 do 089)</t>
  </si>
  <si>
    <t>Prihodi od kamata na dane zajmove (AOP 091 do 097)</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</si>
  <si>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</si>
  <si>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</si>
  <si>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</si>
  <si>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</si>
  <si>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Indeks
(5/4)</t>
  </si>
  <si>
    <t>Promet vodnim putovima</t>
  </si>
  <si>
    <t>Slijednici</t>
  </si>
  <si>
    <t>BILANCA</t>
  </si>
  <si>
    <t>Prihodi od upravnih i administrativnih pristojbi, pristojbi po posebnim propisima i naknada (AOP 106+111+119)</t>
  </si>
  <si>
    <t>Upravne i administrativne pristojbe (AOP 107 do 110)</t>
  </si>
  <si>
    <t>Prihodi po posebnim propisima (AOP 112 do 118)</t>
  </si>
  <si>
    <t>Komunalni doprinosi i naknade (AOP 120 do 122)</t>
  </si>
  <si>
    <t>Prihodi od prodaje proizvoda i robe te pruženih usluga (AOP 125+126)</t>
  </si>
  <si>
    <t>Donacije od pravnih i fizičkih osoba izvan općeg proračuna (AOP 128+129)</t>
  </si>
  <si>
    <t>Prihodi iz nadležnog proračuna i od HZZO-a na temelju ugovornih obveza (AOP 131+135)</t>
  </si>
  <si>
    <t>Kazne, upravne mjere i ostali prihodi (AOP 137+147)</t>
  </si>
  <si>
    <t>Kazne i upravne mjere (AOP 138 do 146)</t>
  </si>
  <si>
    <t xml:space="preserve">RASHODI POSLOVANJA (AOP 149+160+193+212+221+246+257) </t>
  </si>
  <si>
    <t>Rashodi za zaposlene (AOP 150+155+156)</t>
  </si>
  <si>
    <t xml:space="preserve">Plaće (bruto) (AOP 151 do 154) </t>
  </si>
  <si>
    <t>Materijalni rashodi (AOP 161+166+174+184+185)</t>
  </si>
  <si>
    <t>Ostali nespomenuti rashodi poslovanja (AOP 186 do 192)</t>
  </si>
  <si>
    <t xml:space="preserve">Financijski rashodi (AOP 194+199+207) </t>
  </si>
  <si>
    <t>Kamate za izdane vrijednosne papire (AOP 195 do 198)</t>
  </si>
  <si>
    <t>Kamate za primljene kredite i zajmove (AOP 200 do 206)</t>
  </si>
  <si>
    <t>Ostali financijski rashodi (AOP 208 do 211)</t>
  </si>
  <si>
    <t>Subvencije (AOP 213+216+220)</t>
  </si>
  <si>
    <t>Djelatnosti restorana i ostalih objekata za pripremu i usluživanje hrane</t>
  </si>
  <si>
    <t>Djelatnosti keteringa</t>
  </si>
  <si>
    <t>Ostale djelatnosti pripreme i usluživanja hrane</t>
  </si>
  <si>
    <t>Djelatnosti pripreme i usluživanja pića</t>
  </si>
  <si>
    <t>0262</t>
  </si>
  <si>
    <t>Ulaganja u računalne programe</t>
  </si>
  <si>
    <t>0263</t>
  </si>
  <si>
    <t>0264</t>
  </si>
  <si>
    <t>02926</t>
  </si>
  <si>
    <t>Ispravak vrijednosti nematerijalne proizvedene imovine</t>
  </si>
  <si>
    <t>03</t>
  </si>
  <si>
    <t>POVJERENSTVO ZA FISKALNU POLITIKU</t>
  </si>
  <si>
    <t>DRŽAVNI INSPEKTORAT</t>
  </si>
  <si>
    <t>Dodana nova razdoblja za 2019. godinu, dodane nove kontrole broj 254 na PR-RAS obrazac koja ne dopušta da višak i manjak prihoda preneseni budu istovremeno popunjeni. Sitne promjene uputa. Dodani razdjeli 011 i 255, brisan razdjel 256.</t>
  </si>
  <si>
    <t>U _________________________________________, dana: ____.____.________.</t>
  </si>
  <si>
    <t>Socijalna zaštita (AOP 126+129 do 136)</t>
  </si>
  <si>
    <t>IMOVINA (AOP 002+063)</t>
  </si>
  <si>
    <t>Nefinancijska imovina (AOP 003+007+046+047+051+058)</t>
  </si>
  <si>
    <t>Proizvedena dugotrajna imovina (AOP 008+014+024+030+036+040)</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</si>
  <si>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</si>
  <si>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</si>
  <si>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</si>
  <si>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</si>
  <si>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</si>
  <si>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Istraživanje i razvoj: Opće javne usluge</t>
  </si>
  <si>
    <t>016</t>
  </si>
  <si>
    <t>Opće javne usluge koje nisu drugdje svrstane</t>
  </si>
  <si>
    <t xml:space="preserve">Dionice i udjeli u glavnici inozemnih kreditnih i ostalih financijskih institucija </t>
  </si>
  <si>
    <t>Primljeni krediti i zajmovi od institucija i tijela EU</t>
  </si>
  <si>
    <t>Proizvodnja ostaloga tehničkog i industrijskog tekstila</t>
  </si>
  <si>
    <t>Proizvodnja ostalog tekstila, d. n.</t>
  </si>
  <si>
    <t xml:space="preserve">Proizvodnja radne odjeće </t>
  </si>
  <si>
    <t>Proizvodnja ostale vanjske odjeće</t>
  </si>
  <si>
    <t xml:space="preserve">Proizvodnja ostale odjeće i pribora za odjeću </t>
  </si>
  <si>
    <t>Proizvodnja proizvoda od krzna</t>
  </si>
  <si>
    <t>Ostala prava</t>
  </si>
  <si>
    <t>Dani zajmovi izvanproračunskim korisnicima županijskih, gradskih i općinskih proračuna – kratkoročni</t>
  </si>
  <si>
    <t>Dani zajmovi izvanproračunskim korisnicima županijskih, gradskih i općinskih proračuna – dugoročni</t>
  </si>
  <si>
    <t>Otplata glavnice primljenih zajmova od međunarodnih organizacija – dugoročnih</t>
  </si>
  <si>
    <t>Otplata glavnice primljenih kredita i zajmova od institucija i tijela EU – dugoročnih</t>
  </si>
  <si>
    <t>Porez i prirez na dohodak od samostalnih djelatnosti</t>
  </si>
  <si>
    <t>125</t>
  </si>
  <si>
    <t>Ispravak vrijednosti potraživanja od zaposlenih te za više plaćene poreze i ostalo</t>
  </si>
  <si>
    <t>171</t>
  </si>
  <si>
    <t>172</t>
  </si>
  <si>
    <t>173</t>
  </si>
  <si>
    <t>174</t>
  </si>
  <si>
    <t>179</t>
  </si>
  <si>
    <t>Potraživanje od prodaje neproizvedene dugotrajne imovine</t>
  </si>
  <si>
    <t>Potraživanja od prodaje proizvedene dugotrajne imovine</t>
  </si>
  <si>
    <t>Potraživanja od prodaje plemenitih metala i ostalih pohranjenih vrijednosti</t>
  </si>
  <si>
    <t>Potraživanja  od prodaje proizvedene kratkotrajne imovine</t>
  </si>
  <si>
    <t>Ispravak vrijednosti potraživanja za prodanu nefinancijsku imovinu</t>
  </si>
  <si>
    <t>Proizvodnja metalnih konstrukcija i njihovih dijelova</t>
  </si>
  <si>
    <t>Proizvodnja vrata i prozora od metala</t>
  </si>
  <si>
    <t>Izdavanje imenika i popisa korisničkih adresa</t>
  </si>
  <si>
    <t>Povrat zajmova danih ostalim tuzemnim financijskim institucijama izvan javnog sektora - dugoročni</t>
  </si>
  <si>
    <t>Ostali neraspoređeni prihodi od poreza</t>
  </si>
  <si>
    <t>HRVATSKA AKADEMIJA ZNANOSTI I UMJETNOSTI</t>
  </si>
  <si>
    <t>URED PUČKOG PRAVOBRANITELJA</t>
  </si>
  <si>
    <t>Rudarstvo, proizvodnja i građevinarstvo (AOP 047 do 049)</t>
  </si>
  <si>
    <t>Gorivo i energija (AOP 040 do 045)</t>
  </si>
  <si>
    <t>Poljoprivreda, šumarstvo, ribarstvo i lov (AOP 036 do 038)</t>
  </si>
  <si>
    <t>Obrana (AOP 019 do 023)</t>
  </si>
  <si>
    <t>Opće usluge (AOP 010 do 012)</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</si>
  <si>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</si>
  <si>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</si>
  <si>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</si>
  <si>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</si>
  <si>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</si>
  <si>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</si>
  <si>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</si>
  <si>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</si>
  <si>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</si>
  <si>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</si>
  <si>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</si>
  <si>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</si>
  <si>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</si>
  <si>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</si>
  <si>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</si>
  <si>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</si>
  <si>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</si>
  <si>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</si>
  <si>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</si>
  <si>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</si>
  <si>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083</t>
  </si>
  <si>
    <t>Službe emitiranja i izdavanja</t>
  </si>
  <si>
    <t>084</t>
  </si>
  <si>
    <t>Uzgoj tropskog i suptropskog voća</t>
  </si>
  <si>
    <t>Uzgoj agruma</t>
  </si>
  <si>
    <t>Uzgoj jezgričavog i koštuničavog voća</t>
  </si>
  <si>
    <t xml:space="preserve">Uzgoj bobičastog, orašastog i ostalog voća </t>
  </si>
  <si>
    <t>Trgovina na veliko električnim aparatima za kućanstvo</t>
  </si>
  <si>
    <t>Proizvodnja zrakoplova i svemirskih letjelica te srodnih prijevoznih sredstava i opreme</t>
  </si>
  <si>
    <t>Proizvodnja vojnih borbenih vozila</t>
  </si>
  <si>
    <t>Dorađena su poslovna pravila o popunjavanju obrasca, kolona planirano za razdoblje i planirano ukupno popunjavaju se samo na trećoj razini kontnog plana, a ne na četvrtoj kako je bilo ranije, te je obrazac dorađen u skladu s tim pravilom.</t>
  </si>
  <si>
    <t>Povrat zajmova danih osiguravajućim društvima u javnom sektoru – dugoročni</t>
  </si>
  <si>
    <t>Povrat zajmova danih ostalim financijskim institucijama u javnom sektoru – dugoročni</t>
  </si>
  <si>
    <t>Povrat zajmova danih trgovačkim društvima u javnom sektoru – kratkoročni</t>
  </si>
  <si>
    <t>Kamate za primljene zajmove od tuzemnih trgovačkih društava izvan javnog sektora</t>
  </si>
  <si>
    <t>Kamate za primljene zajmove od tuzemnih obrtnika</t>
  </si>
  <si>
    <t>Stanje na kraju izvještajnog razdoblja</t>
  </si>
  <si>
    <t>Računalne usluge</t>
  </si>
  <si>
    <t>Ostale usluge</t>
  </si>
  <si>
    <t>Potraživanja za prihode od imovine</t>
  </si>
  <si>
    <t>Primici od prodaje dionica i udjela u glavnici kreditnih i ostalih financijskih institucija izvan javnog sektora (AOP 469+470)</t>
  </si>
  <si>
    <t>Primici od prodaje dionica i udjela u glavnici trgovačkih društava izvan javnog sektora (AOP 472+473)</t>
  </si>
  <si>
    <t>Primljeni krediti i zajmovi od međunarodnih organizacija, institucija i tijela EU te inozemnih vlada (AOP 476 do 479)</t>
  </si>
  <si>
    <t>Primljeni krediti i zajmovi od kreditnih i ostalih financijskih institucija u javnom sektoru (AOP 481 do 483)</t>
  </si>
  <si>
    <t>Trgovina motociklima, dijelovima i priborom za motocikle te održavanje i popravak motocikala</t>
  </si>
  <si>
    <t>Posredovanje u trgovini poljoprivrednim sirovinama, živom stokom, tekstilnim sirovinama i poluproizvodima</t>
  </si>
  <si>
    <t>Dionice i udjeli u glavnici tuzemnih trgovačkih društava izvan javnog sektora</t>
  </si>
  <si>
    <t>Proizvodnja keramičkih pločica i ploča</t>
  </si>
  <si>
    <t>Proizvodnja cementa</t>
  </si>
  <si>
    <t>Rashodi vezani za stanovanje i kom. pogodnosti koji nisu drugdje svrstani</t>
  </si>
  <si>
    <t>07</t>
  </si>
  <si>
    <t>071</t>
  </si>
  <si>
    <t>0711</t>
  </si>
  <si>
    <t>Otplata glavnice primljenih zajmova od tuzemnih trgovačkih društava izvan javnog sektora – dugoročnih</t>
  </si>
  <si>
    <t>Dionice i udjeli u glavnici inozemnih kreditnih i ostalih financijskih institucija</t>
  </si>
  <si>
    <t>Proizvodnja strojeva za poljoprivredu i šumarstvo</t>
  </si>
  <si>
    <t>Proizvodnja strojeva za obradu metala</t>
  </si>
  <si>
    <t>Proizvodnja ostalih alatnih strojeva</t>
  </si>
  <si>
    <t>Proizvodnja strojeva za rudnike, kamenolome i građevinarstvo</t>
  </si>
  <si>
    <t>Proizvodnja strojeva za industriju hrane, pića i duhana</t>
  </si>
  <si>
    <t>Proizvodnja strojeva za industriju tekstila, odjeće i kože</t>
  </si>
  <si>
    <t>Proizvodnja strojeva za industriju papira i kartona</t>
  </si>
  <si>
    <t>Povrat zajmova danih osiguravajućim društvima u javnom sektoru</t>
  </si>
  <si>
    <t>Povrat zajmova danih ostalim financijskim institucijama u javnom sektoru</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</si>
  <si>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</si>
  <si>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</si>
  <si>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</si>
  <si>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</si>
  <si>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</si>
  <si>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Neproizvedena dugotrajna imovina</t>
  </si>
  <si>
    <t>Zakonski predstavnik:</t>
  </si>
  <si>
    <t>RAZLIKA</t>
  </si>
  <si>
    <t>Tekuće pomoći od inozemnih vlada</t>
  </si>
  <si>
    <t>Kapitalne pomoći od inozemnih vlada</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</si>
  <si>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</si>
  <si>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</si>
  <si>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</si>
  <si>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</si>
  <si>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</si>
  <si>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</si>
  <si>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</si>
  <si>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</si>
  <si>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</si>
  <si>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</si>
  <si>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</si>
  <si>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</si>
  <si>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</si>
  <si>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</si>
  <si>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</si>
  <si>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</si>
  <si>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</si>
  <si>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</si>
  <si>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</si>
  <si>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</si>
  <si>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</si>
  <si>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</si>
  <si>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</si>
  <si>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</si>
  <si>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</si>
  <si>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</si>
  <si>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</si>
  <si>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</si>
  <si>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</si>
  <si>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</si>
  <si>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</si>
  <si>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</si>
  <si>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Vrsar</t>
  </si>
  <si>
    <t>Gradski i prigradski kopneni prijevoz putnika</t>
  </si>
  <si>
    <t>Taksi služba</t>
  </si>
  <si>
    <t>Usluge telefona, pošte i prijevoza</t>
  </si>
  <si>
    <t>Nova verzija obrasca za 2017. Promijenio se broj AOP oznaka kod 3 obrasca pa su svi obrasci i kontrole novi.</t>
  </si>
  <si>
    <r>
      <t xml:space="preserve">S obzirom da se ovaj obrazac može predati i prazan (bez ikakvih iznosa), oznaka popunjenosti na referentnoj stranici </t>
    </r>
    <r>
      <rPr>
        <b/>
        <sz val="8"/>
        <rFont val="Arial"/>
        <charset val="238"/>
      </rPr>
      <t xml:space="preserve">ne ažurira se automatski </t>
    </r>
    <r>
      <rPr>
        <sz val="8"/>
        <rFont val="Arial"/>
        <charset val="238"/>
      </rPr>
      <t xml:space="preserve">kao kod ostalih obrazaca, ako ste ovaj obrazac popunili, ili ga predajete nepopunjenog (nema promjena na vrijednosti imovine i obveza), a dužni ste ga predati, na Referentnoj stranici potrebno je </t>
    </r>
    <r>
      <rPr>
        <b/>
        <sz val="8"/>
        <rFont val="Arial"/>
        <charset val="238"/>
      </rPr>
      <t>ručno označiti "DA"</t>
    </r>
    <r>
      <rPr>
        <sz val="8"/>
        <rFont val="Arial"/>
        <charset val="238"/>
      </rPr>
      <t>,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r>
  </si>
  <si>
    <t>Mora biti zadovoljena i kontrola: AOP 036 = 037+090 ili drukčije rečeno, ukupno stanje svih obveza na kraju razdoblja (AOP 036) mora biti jednako zbroju dospjelih obveza (AOP 037) i nedospjelih obveza (AOP 090). Dopušteno je odstupanje od najviše 1 kune zbog zaokruživanja.</t>
  </si>
  <si>
    <t>RAS - funkcijski</t>
  </si>
  <si>
    <t>Proračun nema korisnika pa Izvještaj vrijedi i kao konsolidirani:</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</si>
  <si>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</si>
  <si>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Tekuće pomoći unutar općeg proračuna</t>
  </si>
  <si>
    <t>Iznajmljivanje i davanje u zakup (leasing) poljoprivrednih strojeva i opreme</t>
  </si>
  <si>
    <t>Proizvodnja ležajeva, prijenosnika te prijenosnih i pogonskih elemenata</t>
  </si>
  <si>
    <t>Proizvodnja peći i plamenika</t>
  </si>
  <si>
    <t>Prelazak na Referentnu stranicu ––––&gt;</t>
  </si>
  <si>
    <t>NE</t>
  </si>
  <si>
    <t>Djelatnosti socijalne skrbi bez smještaja za starije osobe i osobe s invaliditetom</t>
  </si>
  <si>
    <t>Obrazac PR-RAS
VP 151</t>
  </si>
  <si>
    <t>Istraživanje i razvoj: Komunikacije</t>
  </si>
  <si>
    <t>0487</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</si>
  <si>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</si>
  <si>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</si>
  <si>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</si>
  <si>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</si>
  <si>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</si>
  <si>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</si>
  <si>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</si>
  <si>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</si>
  <si>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</si>
  <si>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</si>
  <si>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</si>
  <si>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</si>
  <si>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</si>
  <si>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</si>
  <si>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</si>
  <si>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</si>
  <si>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</si>
  <si>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</si>
  <si>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Pomoćne djelatnosti za uzgoj životinja</t>
  </si>
  <si>
    <t>Na godišnjoj razini, AOP oznaka 064 u obrascu Bilanca mora biti jednaka AOP-u 641 u obrascu PR-RAS. Ova kontrola je obvezujuća za razine 11, 21, 22, 31, 41 i 42, a upozoravajuća za razine 12, 13, 23. Zbog zaokruživanja vrijednosti, Dopušteno je odstupanje od 1 kn. Ova kontrola vrijedi u obje kolone podataka.</t>
  </si>
  <si>
    <t>AOP 055 mora biti jednak zbroju AOP-a: 650 do 653 u oba stupca podataka. Zbog zaokruživanja je dopuštena razlika od 1.</t>
  </si>
  <si>
    <t>AOP 056 mora biti jednak zbroju AOP-a: 654 do 657 u oba stupca podataka. Zbog zaokruživanja je dopuštena razlika od 1.</t>
  </si>
  <si>
    <t>AOP 058 mora biti jednak zbroju AOP-a: 658 do 660 u oba stupca podataka. Zbog zaokruživanja je dopuštena razlika od 1.</t>
  </si>
  <si>
    <t>AOP 059 mora biti jednak zbroju AOP-a: 661 do 663 u oba stupca podataka</t>
  </si>
  <si>
    <t>AOP 064 mora biti jednak zbroju AOP-a: 664 i 665 u oba stupca podataka</t>
  </si>
  <si>
    <t>5.0.4.</t>
  </si>
  <si>
    <t>ERNESTINOVO</t>
  </si>
  <si>
    <t>ERVENIK</t>
  </si>
  <si>
    <t>FARKAŠEVAC</t>
  </si>
  <si>
    <t>6.0.0.</t>
  </si>
  <si>
    <t>HRVATSKA VATROGASNA ZAJEDNICA</t>
  </si>
  <si>
    <t>Otplata glavnice primljenih zajmova od ostalih financijskih institucija u javnom sektoru – dugoročnih</t>
  </si>
  <si>
    <t>Otplata glavnice primljenih zajmova od trgovačkih društava u javnom sektoru – dugoročnih</t>
  </si>
  <si>
    <t xml:space="preserve">Uzgoj ostalih jednogodišnjih usjeva </t>
  </si>
  <si>
    <t>Uzgoj ostalih životinja</t>
  </si>
  <si>
    <t>Slatkovodni ribolov</t>
  </si>
  <si>
    <t>Proizvodnja proizvoda od mesa i mesa peradi</t>
  </si>
  <si>
    <t>Prerada i konzerviranje krumpira</t>
  </si>
  <si>
    <t>Proizvodnja sokova od voća i povrća</t>
  </si>
  <si>
    <t>RAZLIKA1</t>
  </si>
  <si>
    <t>Proizvodnja rublja</t>
  </si>
  <si>
    <t>Proizvodnja ambalaže od drva</t>
  </si>
  <si>
    <t>Proizvodnja celuloze</t>
  </si>
  <si>
    <t>Proizvodnja papira i kartona</t>
  </si>
  <si>
    <t>Proizvodnja uredskog materijala od papira</t>
  </si>
  <si>
    <t>Proizvodnja zidnih tapeta</t>
  </si>
  <si>
    <t>Izdavanje knjiga</t>
  </si>
  <si>
    <t>Izdavanje novina</t>
  </si>
  <si>
    <t xml:space="preserve">Ostali tuzemni vrijednosni papiri </t>
  </si>
  <si>
    <t>Otplata glavnice primljenih zajmova od međunarodnih organizacija</t>
  </si>
  <si>
    <r>
      <t>Razina 11</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</si>
  <si>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13, opća država</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samo obrazac PR-RAS
- </t>
    </r>
    <r>
      <rPr>
        <b/>
        <sz val="8"/>
        <rFont val="Arial"/>
        <charset val="238"/>
      </rPr>
      <t>za kraj godine</t>
    </r>
    <r>
      <rPr>
        <sz val="8"/>
        <rFont val="Arial"/>
        <charset val="238"/>
      </rPr>
      <t xml:space="preserve"> predaje obrasce: PR-RAS, BIL, P-VRIO i RAS-funkcijski.
Ova kontrola javlja pogrešku ako je popunjen obrazac koji se za upisano razdoblje i razinu ne treba popuniti, ili ako nije popunjen neki koji se treba popuniti.</t>
    </r>
  </si>
  <si>
    <t>Povrat danih zajmova kreditnim institucijama u javnom sektoru po protestiranim jamstvima</t>
  </si>
  <si>
    <t>81333</t>
  </si>
  <si>
    <t>Povrat danih zajmova osiguravajućim društvima u javnom sektoru po protestiranim jamstvima</t>
  </si>
  <si>
    <t>81343</t>
  </si>
  <si>
    <t>Na godišnjoj razini, AOP oznaka 164 u obrascu Bilanca mora biti jednaka AOP-u 637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</si>
  <si>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Ovo je osnovna kontrola u Bilanci: Imovina = Obveze i vlastiti izvori (AOP 001 = AOP 168). Dopušteno je odstupanje od 1kn zbog zaokruživanja. Ako kontrola javlja pogrešku, znači da je razlika iznosa za ove dvije AOP oznake veća od 1. Ispravite podatke.</t>
  </si>
  <si>
    <t>AOP oznake 239 i 243 ne mogu biti popunjene istovremeno ni u jednom stupcu obrasca</t>
  </si>
  <si>
    <t>AOP oznake 240 i 244 ne mogu biti popunjene istovremeno ni u jednom stupcu obrasca</t>
  </si>
  <si>
    <t>AOP oznake 241 i 245 ne mogu biti popunjene istovremeno ni u jednom stupcu obrasca</t>
  </si>
  <si>
    <t>Samo AOP pozicije 230 i 231 mogu biti i negativne. Ako ova kontrola javlja pogrešku znači da je upisana negativna vrijednost u neku drugu AOP poziciju gdje to nije dopušteno.</t>
  </si>
  <si>
    <t>Vrijednost AOP oznake 268 mora biti manja ili jednaka vrijednosti AOP-a 088. Ako je AOP 268 veći kontrola javlja pogrešku.</t>
  </si>
  <si>
    <t>Vrijednost AOP oznake 269 mora biti manja ili jednaka vrijednosti AOP-a 089. Ako je AOP 269 veći kontrola javlja grešku.</t>
  </si>
  <si>
    <t>6.0.1.</t>
  </si>
  <si>
    <t>Djelatnosti pružanja ostalih poštanskih i kurirskih usluga</t>
  </si>
  <si>
    <t>Hoteli i sličan smještaj</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</si>
  <si>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</si>
  <si>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</si>
  <si>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</si>
  <si>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</si>
  <si>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</si>
  <si>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</si>
  <si>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</si>
  <si>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</si>
  <si>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</si>
  <si>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</si>
  <si>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</si>
  <si>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</si>
  <si>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</si>
  <si>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</si>
  <si>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</si>
  <si>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</si>
  <si>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</si>
  <si>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</si>
  <si>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</si>
  <si>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r>
      <t xml:space="preserve">Razine </t>
    </r>
    <r>
      <rPr>
        <b/>
        <sz val="8"/>
        <rFont val="Arial"/>
        <family val="2"/>
        <charset val="238"/>
      </rPr>
      <t>23 ne smiju imati popunjene AOP oznake:</t>
    </r>
    <r>
      <rPr>
        <sz val="8"/>
        <rFont val="Arial"/>
        <family val="2"/>
        <charset val="238"/>
      </rPr>
      <t xml:space="preserve"> 012 do 017, 021, 025, 027, 032 do 034, 040 do 044, </t>
    </r>
    <r>
      <rPr>
        <b/>
        <sz val="8"/>
        <color indexed="12"/>
        <rFont val="Arial"/>
        <family val="2"/>
        <charset val="238"/>
      </rPr>
      <t>069 do 073</t>
    </r>
    <r>
      <rPr>
        <sz val="8"/>
        <rFont val="Arial"/>
        <family val="2"/>
        <charset val="238"/>
      </rPr>
      <t xml:space="preserve">, 131 do 134, 138,172,200, 234 do 237, </t>
    </r>
    <r>
      <rPr>
        <b/>
        <sz val="8"/>
        <color indexed="12"/>
        <rFont val="Arial"/>
        <family val="2"/>
        <charset val="238"/>
      </rPr>
      <t>241 do 245, 247 do 252</t>
    </r>
    <r>
      <rPr>
        <sz val="8"/>
        <rFont val="Arial"/>
        <family val="2"/>
        <charset val="238"/>
      </rPr>
      <t>, 340, 368 i 392. Ako je bilo koja od ovih AOP pozicija popunjena obrazac je neispravan.</t>
    </r>
  </si>
  <si>
    <r>
      <t xml:space="preserve">Razina </t>
    </r>
    <r>
      <rPr>
        <b/>
        <sz val="8"/>
        <rFont val="Arial"/>
        <family val="2"/>
        <charset val="238"/>
      </rPr>
      <t>21 ne smije imati popunjene</t>
    </r>
    <r>
      <rPr>
        <sz val="8"/>
        <rFont val="Arial"/>
        <family val="2"/>
        <charset val="238"/>
      </rPr>
      <t xml:space="preserve"> AOP oznake: 392, 412 do 416, 419, 429 do 431, 435, 436, 450 do 452, 455 do 458, 461, 470, 473, 475 do 479. Ako je na bilo kojoj od ovih AOP oznaka upisan iznos, a obrazac je razine 21 obrazac je neispravan.</t>
    </r>
  </si>
  <si>
    <t>Porezi na imovinu (AOP 019 do 023)</t>
  </si>
  <si>
    <t>Proizvodnja ravnog stakla</t>
  </si>
  <si>
    <t>Oblikovanje i obrada ravnog stakla</t>
  </si>
  <si>
    <t>PRIBISLAVEC</t>
  </si>
  <si>
    <t>BILICE</t>
  </si>
  <si>
    <t>KOLAN</t>
  </si>
  <si>
    <t>KAMANJE</t>
  </si>
  <si>
    <t>LOPAR</t>
  </si>
  <si>
    <t>VRSI</t>
  </si>
  <si>
    <t>TRIBUNJ</t>
  </si>
  <si>
    <t>ŠTITAR</t>
  </si>
  <si>
    <t>FUNTANA</t>
  </si>
  <si>
    <t>TAR-VABRIGA</t>
  </si>
  <si>
    <t>Državne upravne i sudske pristojbe</t>
  </si>
  <si>
    <t>RAZD</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</si>
  <si>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</si>
  <si>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AOP</t>
  </si>
  <si>
    <t>OPIS</t>
  </si>
  <si>
    <t>Rezultat kontrole</t>
  </si>
  <si>
    <t>Opis dodatne kontrole</t>
  </si>
  <si>
    <t>Naknade građanima i kućanstvima u naravi</t>
  </si>
  <si>
    <t xml:space="preserve">Naknade građanima i kućanstvima u novcu </t>
  </si>
  <si>
    <t>Odgoovorna osoba (potpis)</t>
  </si>
  <si>
    <t>AOP 444 mora biti jednak zbroju AOP-a: 839 do 841 u oba stupca podataka. Dopušteno je odstupanje od 1 kn zbog zaokruživanja</t>
  </si>
  <si>
    <t>Kod razine 11 korisnici mogu imati popunjen samo broj zaposlenih kod korisnika (AOP 643 i 645), a glave unutar nadležnog ministarstva mogu imati popunjene samo zaposlene u tijelima (AOP 642 i 644). Ova kontrola upozorava kada su istovremeno popunjene AOP oznake 642 i 643 ili 644 i 645 (broj zaposleni u tijelima i kod korisnika), što mogu imati popunjene samo glave unutar nadležnog ministarstva / razdjela koja imaju iskazane i rashode proračunskih korisnika iz svoje nadležnosti.</t>
  </si>
  <si>
    <t>Pomoći međunarodnim organizacijama te institucijama i tijelima EU (AOP 226+227)</t>
  </si>
  <si>
    <t>Pomoći unutar općeg proračuna (AOP 229+230)</t>
  </si>
  <si>
    <t>366</t>
  </si>
  <si>
    <t>AOP 547 mora biti jednak zbroju AOP-a: 909 do 911 u oba stupca podataka. Dopušteno je odstupanje od 1kn zbog zaokruživanja.</t>
  </si>
  <si>
    <t>AOP 548 mora biti jednak zbroju AOP-a: 912 do 914 u oba stupca podataka. Dopušteno je odstupanje od 1kn zbog zaokruživanja.</t>
  </si>
  <si>
    <t>AOP 549 mora biti jednak zbroju AOP-a: 915 do 917 u oba stupca podataka. Dopušteno je odstupanje od 1kn zbog zaokruživanja.</t>
  </si>
  <si>
    <t>AOP 550 mora biti jednak zbroju AOP-a: 918 do 920 u oba stupca podataka. Dopušteno je odstupanje od 1kn zbog zaokruživanja.</t>
  </si>
  <si>
    <t>AOP 551 mora biti jednak zbroju AOP-a: 921 do 923 u oba stupca podataka. Dopušteno je odstupanje od 1kn zbog zaokruživanja.</t>
  </si>
  <si>
    <t>AOP 552 mora biti jednak zbroju AOP-a: 924 do 926 u oba stupca podataka. Dopušteno je odstupanje od 1kn zbog zaokruživanja.</t>
  </si>
  <si>
    <t>AOP 927 je samo dio AOP-a 585 i mora biti manji ili jednak njemu u oba stupca podataka</t>
  </si>
  <si>
    <t>AOP 928 je samo dio AOP-a 586 i mora biti manji ili jednak njemu u oba stupca podataka</t>
  </si>
  <si>
    <t>AOP 929 je samo dio AOP-a 587 i mora biti manji ili jednak njemu u oba stupca podataka</t>
  </si>
  <si>
    <t>AOP 930 je samo dio AOP-a 588 i mora biti manji ili jednak njemu u oba stupca podataka</t>
  </si>
  <si>
    <t>Zbroj AOP-a: 931 do 933 je samo dio AOP-a 590 i mora biti manji ili jednak njemu u oba stupca podataka</t>
  </si>
  <si>
    <t>AOP 934 je samo dio AOP-a 591 i mora biti manji ili jednak njemu u oba stupca podataka</t>
  </si>
  <si>
    <t>Zbroj AOP-a: 935+936 je samo dio AOP-a 592 i mora biti manji ili jednak njemu u oba stupca podataka</t>
  </si>
  <si>
    <t>AOP 937 je samo dio AOP-a 593 i mora biti manji ili jednak njemu u oba stupca podataka</t>
  </si>
  <si>
    <t>Zbroj AOP-a: 938 do 940 je samo dio AOP-a 596 i mora biti manji ili jednak njemu u oba stupca podataka</t>
  </si>
  <si>
    <t>AOP 941 je samo dio AOP-a 597 i mora biti manji ili jednak njemu u oba stupca podataka</t>
  </si>
  <si>
    <t>Zbroj AOP-a: 942+943 je samo dio AOP-a 598 i mora biti manji ili jednak njemu u oba stupca podataka</t>
  </si>
  <si>
    <t>Dodana nova kontrola u Bilancu (Rbr. 267). Ažurirana lista RKP-ova koji mogu označiti da izvještaj vrijedi i kao konsolidirani te je ažurirana lista subjekata koji mogu iznimno imati popunjene AOP oznake 024 i 031 u obrascu PR-RAS. Ispravljena je oznaka razdjela 036 u 037 za Središnji državni ured za demografiju. Ispravljene kontrole 177 do 180 koje nisu dobro radile kad je obrazac bio popunjen samo za razinu 22, ali je bilo označeno da obrazac vrijedi i kao konsolidirani". U obrazac P-VRIO dopušteno je da svaka AOP oznaka može imati i iznos povećanja i iznos smanjenja.</t>
  </si>
  <si>
    <t>602</t>
  </si>
  <si>
    <t>Zajmovi ostalim financijskim institucijama u javnom sektoru</t>
  </si>
  <si>
    <t>1353</t>
  </si>
  <si>
    <t>23</t>
  </si>
  <si>
    <t>231</t>
  </si>
  <si>
    <t>Obveze za zaposlene</t>
  </si>
  <si>
    <t>232</t>
  </si>
  <si>
    <t>Obveze za materijalne rashode</t>
  </si>
  <si>
    <t>234</t>
  </si>
  <si>
    <t>Obveze za financijske rashode</t>
  </si>
  <si>
    <t>235</t>
  </si>
  <si>
    <t>Obveze za subvencije</t>
  </si>
  <si>
    <t>237</t>
  </si>
  <si>
    <t>Obveze za naknade građanima i kućanstvima</t>
  </si>
  <si>
    <t>238</t>
  </si>
  <si>
    <t>239</t>
  </si>
  <si>
    <t>4.2.0.</t>
  </si>
  <si>
    <t>Barban</t>
  </si>
  <si>
    <t>Klis</t>
  </si>
  <si>
    <t>Punitovci</t>
  </si>
  <si>
    <t>Barilovići</t>
  </si>
  <si>
    <t>Kloštar Ivanić</t>
  </si>
  <si>
    <t>Pušća</t>
  </si>
  <si>
    <t>Baška</t>
  </si>
  <si>
    <t>Kloštar Podravski</t>
  </si>
  <si>
    <t>Rab</t>
  </si>
  <si>
    <t>Baška Voda</t>
  </si>
  <si>
    <t>Kneževi Vinogradi</t>
  </si>
  <si>
    <t>Novi obrazac od 1.1.2015. - prva verzija obrasca, omogućen samo unos mjesečnog obrasca Obveze za siječanj 2015. godine</t>
  </si>
  <si>
    <t>Stanje novčanih sredstava na početku izvještajnog razdoblja</t>
  </si>
  <si>
    <r>
      <t>11-</t>
    </r>
    <r>
      <rPr>
        <sz val="7"/>
        <rFont val="Arial"/>
        <family val="2"/>
        <charset val="238"/>
      </rPr>
      <t>dugov.</t>
    </r>
  </si>
  <si>
    <r>
      <t>11-</t>
    </r>
    <r>
      <rPr>
        <sz val="7"/>
        <rFont val="Arial"/>
        <family val="2"/>
        <charset val="238"/>
      </rPr>
      <t>potraž.</t>
    </r>
  </si>
  <si>
    <t>Obveze (VP 159)</t>
  </si>
  <si>
    <t>Dionice i udjeli u glavnici tuzemnih trgovačkih društva izvan javnog sektora</t>
  </si>
  <si>
    <t>Dionice i udjeli u glavnici inozemnih trgovačkih društava</t>
  </si>
  <si>
    <t>MINISTARSTVO UPRAVE</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</si>
  <si>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</si>
  <si>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 xml:space="preserve"> </t>
  </si>
  <si>
    <t>Stanje zaliha proizvodnje i gotovih proizvoda na početku razdoblja</t>
  </si>
  <si>
    <t>KLOŠTAR PODRAVSKI</t>
  </si>
  <si>
    <t>KNEŽEVI VINOGRADI</t>
  </si>
  <si>
    <t>VP159</t>
  </si>
  <si>
    <t>VER</t>
  </si>
  <si>
    <t>Trgovina na veliko poljoprivrednim strojevima, opremom i priborom</t>
  </si>
  <si>
    <t>Prosječan broj zaposlenih u tijelima na osnovi stanja na početku i na kraju izvještajnog razdoblja (cijeli broj)</t>
  </si>
  <si>
    <t>Ugljen i ostala kruta mineralna goriva</t>
  </si>
  <si>
    <t>0432</t>
  </si>
  <si>
    <t>Nafta i prirodni plin</t>
  </si>
  <si>
    <t>0433</t>
  </si>
  <si>
    <r>
      <t xml:space="preserve">Korisnici </t>
    </r>
    <r>
      <rPr>
        <b/>
        <sz val="8"/>
        <color indexed="10"/>
        <rFont val="Arial"/>
        <family val="2"/>
        <charset val="238"/>
      </rPr>
      <t>Open Office-a:</t>
    </r>
    <r>
      <rPr>
        <sz val="8"/>
        <rFont val="Arial"/>
        <family val="2"/>
        <charset val="238"/>
      </rPr>
      <t xml:space="preserve">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Korisnici </t>
    </r>
    <r>
      <rPr>
        <b/>
        <sz val="8"/>
        <color indexed="10"/>
        <rFont val="Arial"/>
        <family val="2"/>
        <charset val="238"/>
      </rPr>
      <t>Excel-a verzija 2007 i novijih</t>
    </r>
    <r>
      <rPr>
        <sz val="8"/>
        <rFont val="Arial"/>
        <family val="2"/>
        <charset val="238"/>
      </rPr>
      <t>, moraju prilikom snimanja Excel datoteke ostaviti datoteku u formatu 97-2003 jer najnoviji Excel format nije podržan za učitavanje. Ako prilikom snimanja, Excel ponudi da obrazac snimi u novoj verziji, odaberite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 Ispravan format ima nastavak .xls dok je noviji, neispravan .xlsx. Promjena samo nastavka u nazivu datoteke ne mijenja stvarni format datoteke pa će takva datoeka i dalje biti problem ako je samo preimenujete iz *.xls u *.xlsx.</t>
    </r>
  </si>
  <si>
    <t>Povrat zajmova danih inozemnim obrtnicima</t>
  </si>
  <si>
    <t>Djelatnosti za njegu i održavanje tijela</t>
  </si>
  <si>
    <t>Ostale osobne uslužne djelatnosti, d. n.</t>
  </si>
  <si>
    <t>Djelatnosti privatnih kućanstava koja proizvode različitu robu za vlastite potrebe</t>
  </si>
  <si>
    <t>Djelatnosti izvanteritorijalnih organizacija i tijela</t>
  </si>
  <si>
    <t>Opis oznake razdjela</t>
  </si>
  <si>
    <r>
      <t>Novost</t>
    </r>
    <r>
      <rPr>
        <sz val="8"/>
        <rFont val="Arial"/>
        <family val="2"/>
        <charset val="238"/>
      </rPr>
      <t xml:space="preserve">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r>
  </si>
  <si>
    <t>Porez na dobit (AOP 013 do 016 - 017)</t>
  </si>
  <si>
    <t>Povrat danih zajmova izvanproračunskim korisnicima županijskih, gradskih i općinskih proračuna po protestiranim jamstvima</t>
  </si>
  <si>
    <t>84223</t>
  </si>
  <si>
    <t>4.0.3.</t>
  </si>
  <si>
    <t>Ispravljena kontrola broj 23. Pogrešno je upozoravala na AOP 646, umjesto na 649.</t>
  </si>
  <si>
    <t>Trgovina na veliko metalima i metalnim rudama</t>
  </si>
  <si>
    <t>PRAVOBRANITELJ/ICA ZA RAVNOPRAVNOST SPOLOVA</t>
  </si>
  <si>
    <t>Tekuće pomoći iz županijskih proračuna</t>
  </si>
  <si>
    <t>Tekuće pomoći iz gradskih proračuna</t>
  </si>
  <si>
    <t>Tekuće pomoći iz općinskih proračuna</t>
  </si>
  <si>
    <t>Kapitalne pomoći iz županijskih proračuna</t>
  </si>
  <si>
    <t>Kapitalne pomoći iz gradskih proračuna</t>
  </si>
  <si>
    <t>Otplata glavnice primljenih zajmova od ostalih izvanproračunskih korisnika državnog proračuna</t>
  </si>
  <si>
    <t>Otplata glavnice primljenih kredita i zajmova od institucija i tijela EU</t>
  </si>
  <si>
    <t>Primljeni zajmovi od gradskih proračuna</t>
  </si>
  <si>
    <t>Primljeni zajmovi od općinskih proračuna</t>
  </si>
  <si>
    <t>Primljeni zajmovi od HZMO-a, HZZ-a i HZZO-a</t>
  </si>
  <si>
    <t>Komercijalni i blagajnički zapisi – tuzemni</t>
  </si>
  <si>
    <t>Komercijalni i blagajnički zapisi – inozemni</t>
  </si>
  <si>
    <t>Obveznice – tuzemne</t>
  </si>
  <si>
    <t>Obveznice – inozemne</t>
  </si>
  <si>
    <t>Opcije i drugi financijski derivati – tuzemni</t>
  </si>
  <si>
    <t>Primljeni zajmovi od HZMO-a, HZZ-a i HZZO-a - kratkoročni</t>
  </si>
  <si>
    <t>IZVJEŠTAJ O OBVEZAMA</t>
  </si>
  <si>
    <t>261,2646,2647, 2648,2655,2656</t>
  </si>
  <si>
    <t>Dani zajmovi kreditnim institucijama u javnom sektoru</t>
  </si>
  <si>
    <t>Dani zajmovi osiguravajućim društvima u javnom sektoru</t>
  </si>
  <si>
    <t>Dani zajmovi ostalim financijskim institucijama u javnom sektoru</t>
  </si>
  <si>
    <t>Dani zajmovi tuzemnim kreditnim institucijama izvan javnog sektora</t>
  </si>
  <si>
    <t>Dani zajmovi tuzemnim osiguravajućim društvima izvan javnog sektora</t>
  </si>
  <si>
    <t>Dani zajmovi ostalim tuzemnim financijskim institucijama izvan javnog sektora</t>
  </si>
  <si>
    <t xml:space="preserve">Porezi na robu i usluge (AOP 025 do 031) </t>
  </si>
  <si>
    <t xml:space="preserve">Posebni porezi i trošarine </t>
  </si>
  <si>
    <t>Porezi na korištenje dobara ili izvođenje aktivnosti</t>
  </si>
  <si>
    <t>Porez na dobitke od igara na sreću i ostali porezi od igara na sreću</t>
  </si>
  <si>
    <t>Naknade za priređivanje igara na sreću</t>
  </si>
  <si>
    <t>Kapitalne pomoći od izvanproračunskog korisnika temeljem prijenosa EU sredstava</t>
  </si>
  <si>
    <t>65267</t>
  </si>
  <si>
    <t>Prihodi s naslova osiguranja, refundacije štete i totalne štete</t>
  </si>
  <si>
    <t>32351</t>
  </si>
  <si>
    <t>Zakupnine za zemljišta</t>
  </si>
  <si>
    <t>32398</t>
  </si>
  <si>
    <t>Naknada za energetsku uslugu</t>
  </si>
  <si>
    <t>38626</t>
  </si>
  <si>
    <t>Kapitalne pomoći zadrugama</t>
  </si>
  <si>
    <t xml:space="preserve">Kapitalne pomoći subjektima u javnom sektoru iz EU sredstava </t>
  </si>
  <si>
    <t>38642</t>
  </si>
  <si>
    <t>Kapitalne pomoći međunarodnim organizacijama te institucijama i tijelima EU</t>
  </si>
  <si>
    <t>Ako je iznos na AOP-u 494 veći od nule, a iznos na AOP-u 867 (primljeni zajmovi od tuzemnih obrtnika - dugoročni) je jednak nuli, provjerite AOP 867. Ako je njegov iznos stvarno toliki, zanemarite ovu kontrolu.</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</si>
  <si>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</si>
  <si>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Prihodi od kamata na dane zajmove kreditnim i ostalim financijskim institucijama izvan javnog sektora po protestiranim jamstvima</t>
  </si>
  <si>
    <t>6446</t>
  </si>
  <si>
    <t>Prihodi od kamata na dane zajmove trgovačkim društvima i obrtnicima izvan javnog sektora po protestiranim jamstvima</t>
  </si>
  <si>
    <t>6447</t>
  </si>
  <si>
    <t>Prihodi od kamata na dane zajmove drugim razinama vlasti po protestiranim jamstvima</t>
  </si>
  <si>
    <t>Proizvodnja margarina i sličnih jestivih masti</t>
  </si>
  <si>
    <t>Djelatnosti mljekara i proizvođača sira</t>
  </si>
  <si>
    <t>Proizvodnja mlinskih proizvoda</t>
  </si>
  <si>
    <t>Opcije i drugi financijski derivati - tuzemni</t>
  </si>
  <si>
    <t>Opcije i drugi financijski derivati - inozemni</t>
  </si>
  <si>
    <t>Ostali vrijednosni papiri - tuzemni</t>
  </si>
  <si>
    <t>Dani zajmovi ostalim izvanproračunskim korisnicima državnog proračuna</t>
  </si>
  <si>
    <t>Dani zajmovi izvanproračunskim korisnicima županijskih, gradskih i općinskih proračuna</t>
  </si>
  <si>
    <r>
      <t xml:space="preserve">Razina </t>
    </r>
    <r>
      <rPr>
        <b/>
        <sz val="8"/>
        <rFont val="Arial"/>
        <family val="2"/>
        <charset val="238"/>
      </rPr>
      <t>41 ne smije imati popunjene AOP oznake</t>
    </r>
    <r>
      <rPr>
        <sz val="8"/>
        <rFont val="Arial"/>
        <family val="2"/>
        <charset val="238"/>
      </rPr>
      <t>: 508, 511 do 514, 517, 520 do 524, 527, 537 do 539, 543, 544, 560, 563 do 569, 579, 582, 586 do 588. Ako je na bilo kojoj od ovih AOP oznaka upisan iznos za razinu 41 obrazac je neispravan</t>
    </r>
  </si>
  <si>
    <r>
      <t xml:space="preserve">Razina </t>
    </r>
    <r>
      <rPr>
        <b/>
        <sz val="8"/>
        <rFont val="Arial"/>
        <family val="2"/>
        <charset val="238"/>
      </rPr>
      <t>41 ne smije imati popunjene AOP oznake</t>
    </r>
    <r>
      <rPr>
        <sz val="8"/>
        <rFont val="Arial"/>
        <family val="2"/>
        <charset val="238"/>
      </rPr>
      <t>: 616 do 618, 621, 624, 642, 644, 699, 701, 703, 705. Ako je na bilo kojoj od ovih AOP oznaka upisan iznos za razinu 41 obrazac je neispravan.</t>
    </r>
  </si>
  <si>
    <r>
      <t xml:space="preserve">Razina </t>
    </r>
    <r>
      <rPr>
        <b/>
        <sz val="8"/>
        <rFont val="Arial"/>
        <family val="2"/>
        <charset val="238"/>
      </rPr>
      <t>42 ne smije imati popunjene AOP oznake</t>
    </r>
    <r>
      <rPr>
        <sz val="8"/>
        <rFont val="Arial"/>
        <family val="2"/>
        <charset val="238"/>
      </rPr>
      <t>: 003 do 034, 040 do 044,131 do 135, 138, 172, 222 do 227, 247 do 252, 340 i 392. Ako je na bilo kojoj od ovih AOP oznaka upisan iznos za razinu 42 obrazac je neispravan.</t>
    </r>
  </si>
  <si>
    <t>Otplata glavnice po financijskom leasingu od ostalih tuzemnih financijskih institucija izvan javnog sektora</t>
  </si>
  <si>
    <t>54463</t>
  </si>
  <si>
    <t>Otplata glavnice po financijskom leasingu od inozemnih kreditnih institucija</t>
  </si>
  <si>
    <t>54483</t>
  </si>
  <si>
    <r>
      <t xml:space="preserve">Razina </t>
    </r>
    <r>
      <rPr>
        <b/>
        <sz val="8"/>
        <rFont val="Arial"/>
        <family val="2"/>
        <charset val="238"/>
      </rPr>
      <t>12 ne smije imati popunjene AOP oznake:</t>
    </r>
    <r>
      <rPr>
        <sz val="8"/>
        <rFont val="Arial"/>
        <family val="2"/>
        <charset val="238"/>
      </rPr>
      <t xml:space="preserve"> 414 do 416, 429 do 431, 435 do 436, 450 do 452, 455 do 458, 461, 477 do 479, 508, 511, 517, 520 do 524, 537 do 539, 543, 544. Ako je na bilo kojoj od ovih AOP oznaka upisan iznos za razinu 12 obrazac je neispravan. </t>
    </r>
  </si>
  <si>
    <t>Otplata glavnice primljenih zajmova od općinskih proračuna</t>
  </si>
  <si>
    <t>Otplata glavnice primljenih zajmova od HZMO-a, HZZ-a i HZZO-a</t>
  </si>
  <si>
    <t>4.2.3.</t>
  </si>
  <si>
    <t>Omogućen unos obrasca Obveze za travanj 2011. godine</t>
  </si>
  <si>
    <t>2.9.1.</t>
  </si>
  <si>
    <t>Povrat zajmova danih neprofitnim organizacijama, građanima i kućanstvima u tuzemstvu – dugoročni</t>
  </si>
  <si>
    <t>DRŽAVNI ZAVOD ZA STATISTIKU</t>
  </si>
  <si>
    <t>Vađenje treseta</t>
  </si>
  <si>
    <t>Vađenje soli</t>
  </si>
  <si>
    <t>Vađenje ostalih ruda i kamena, d. n.</t>
  </si>
  <si>
    <t>Gradnja mostova i tunela</t>
  </si>
  <si>
    <t>Gradnja cjevovoda za tekućine i plinove</t>
  </si>
  <si>
    <t>Obveze za rashode poslovanja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</si>
  <si>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</si>
  <si>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</si>
  <si>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</si>
  <si>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</si>
  <si>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</si>
  <si>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</si>
  <si>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</si>
  <si>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</si>
  <si>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</si>
  <si>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</si>
  <si>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</si>
  <si>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</si>
  <si>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</si>
  <si>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</si>
  <si>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</si>
  <si>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</si>
  <si>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</si>
  <si>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</si>
  <si>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</si>
  <si>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</si>
  <si>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</si>
  <si>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</si>
  <si>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</si>
  <si>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</si>
  <si>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</si>
  <si>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</si>
  <si>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</si>
  <si>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</si>
  <si>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</si>
  <si>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Višnjan</t>
  </si>
  <si>
    <t>Hercegovac</t>
  </si>
  <si>
    <t>Petlovac</t>
  </si>
  <si>
    <t>Štitar</t>
  </si>
  <si>
    <t>Dubravica</t>
  </si>
  <si>
    <t>Našice</t>
  </si>
  <si>
    <t>Štrigova</t>
  </si>
  <si>
    <t>Dubrovačko Primorje</t>
  </si>
  <si>
    <t>Nedelišće</t>
  </si>
  <si>
    <t>Tar-Vabriga</t>
  </si>
  <si>
    <t>Dubrovnik</t>
  </si>
  <si>
    <t>Negoslavci</t>
  </si>
  <si>
    <t>Tinjan</t>
  </si>
  <si>
    <t>Duga Resa</t>
  </si>
  <si>
    <t>Nerežišća</t>
  </si>
  <si>
    <r>
      <t>Razine 31</t>
    </r>
    <r>
      <rPr>
        <sz val="8"/>
        <rFont val="Arial"/>
        <charset val="238"/>
      </rPr>
      <t xml:space="preserve"> (od 2016. godine)</t>
    </r>
    <r>
      <rPr>
        <b/>
        <sz val="8"/>
        <rFont val="Arial"/>
        <charset val="238"/>
      </rPr>
      <t xml:space="preserve">
</t>
    </r>
    <r>
      <rPr>
        <sz val="8"/>
        <rFont val="Arial"/>
        <charset val="238"/>
      </rPr>
      <t xml:space="preserve">- za </t>
    </r>
    <r>
      <rPr>
        <b/>
        <sz val="8"/>
        <rFont val="Arial"/>
        <charset val="238"/>
      </rPr>
      <t>kvartale</t>
    </r>
    <r>
      <rPr>
        <sz val="8"/>
        <rFont val="Arial"/>
        <charset val="238"/>
      </rPr>
      <t xml:space="preserve"> (prvi i treći kvartal) predaje samo obrazac PR-RAS
- za </t>
    </r>
    <r>
      <rPr>
        <b/>
        <sz val="8"/>
        <rFont val="Arial"/>
        <charset val="238"/>
      </rPr>
      <t>polugodište</t>
    </r>
    <r>
      <rPr>
        <sz val="8"/>
        <rFont val="Arial"/>
        <charset val="238"/>
      </rPr>
      <t xml:space="preserve"> predaje obrasce PR-RAS i Obveze
- na </t>
    </r>
    <r>
      <rPr>
        <b/>
        <sz val="8"/>
        <rFont val="Arial"/>
        <charset val="238"/>
      </rPr>
      <t>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</si>
  <si>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r>
      <t>Razina 41</t>
    </r>
    <r>
      <rPr>
        <sz val="8"/>
        <rFont val="Arial"/>
        <charset val="238"/>
      </rPr>
      <t xml:space="preserve"> (od 2016. godine)
- </t>
    </r>
    <r>
      <rPr>
        <b/>
        <sz val="8"/>
        <rFont val="Arial"/>
        <charset val="238"/>
      </rPr>
      <t>za kvartale i polugodište</t>
    </r>
    <r>
      <rPr>
        <sz val="8"/>
        <rFont val="Arial"/>
        <charset val="238"/>
      </rPr>
      <t xml:space="preserve"> (I.-III., I.-VI. i I.-IX.) predaje obrasce PR-RAS i Obveze
- </t>
    </r>
    <r>
      <rPr>
        <b/>
        <sz val="8"/>
        <rFont val="Arial"/>
        <charset val="238"/>
      </rPr>
      <t>na godišnjoj razini</t>
    </r>
    <r>
      <rPr>
        <sz val="8"/>
        <rFont val="Arial"/>
        <charset val="238"/>
      </rPr>
      <t xml:space="preserve"> predaje sve obrasce: PR-RAS, BIL, RAS-funkcijski, P-VRIO i Obveze. 
Ova kontrola javlja pogrešku ako je popunjen obrazac koji se za upisano razdoblje i razinu ne treba popuniti, ili ako nije popunjen neki koji se treba popuniti.</t>
    </r>
  </si>
  <si>
    <r>
      <t>Razine 42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(prvi i treći kvartal) predaje samo obrazac PR-RAS
-</t>
    </r>
    <r>
      <rPr>
        <b/>
        <sz val="8"/>
        <rFont val="Arial"/>
        <charset val="238"/>
      </rPr>
      <t xml:space="preserve"> 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</si>
  <si>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Proizvodnja vanjskih i unutrašnjih guma za vozila; protektiranje vanjskih guma</t>
  </si>
  <si>
    <t>Proizvodnja ploča, listova, cijevi i profila od plastike</t>
  </si>
  <si>
    <t>Proizvodnja proizvoda od plastike za građevinarstvo</t>
  </si>
  <si>
    <t>Proizvodnja ostalih proizvoda od plastike</t>
  </si>
  <si>
    <t>Proizvodnja i obrada ostalog stakla uključujući tehničku robu od stakla</t>
  </si>
  <si>
    <t>Proizvodnja vatrostalnih proizvoda</t>
  </si>
  <si>
    <t>Obveze za zajmove po faktoringu od kreditnih institucija u javnom sektoru</t>
  </si>
  <si>
    <t>SABORSKO</t>
  </si>
  <si>
    <t>SALI</t>
  </si>
  <si>
    <t>SAMOBOR</t>
  </si>
  <si>
    <t>SATNICA ĐAKOVAČKA</t>
  </si>
  <si>
    <t>SEGET</t>
  </si>
  <si>
    <t>SELCA</t>
  </si>
  <si>
    <t>SELNICA</t>
  </si>
  <si>
    <t>SEMELJCI</t>
  </si>
  <si>
    <t>Proračunski korisnik državnog proračuna i glava unutar nadležnog ministarstva;</t>
  </si>
  <si>
    <t>Nadježno ministarstvo/razdjel - konsolidirani izvještaj;</t>
  </si>
  <si>
    <t>Proračunski korisnik jedinice lokalne i područne (regionalne) samouprave;</t>
  </si>
  <si>
    <t>Proračun jedinice lokalne i područne (regionalne) samouprave;</t>
  </si>
  <si>
    <r>
      <t>Razina 23</t>
    </r>
    <r>
      <rPr>
        <sz val="8"/>
        <rFont val="Arial"/>
        <charset val="238"/>
      </rPr>
      <t xml:space="preserve"> (od 2016. godine)
- </t>
    </r>
    <r>
      <rPr>
        <b/>
        <sz val="8"/>
        <rFont val="Arial"/>
        <charset val="238"/>
      </rPr>
      <t>za kvartale</t>
    </r>
    <r>
      <rPr>
        <sz val="8"/>
        <rFont val="Arial"/>
        <charset val="238"/>
      </rPr>
      <t xml:space="preserve"> ne predaje ništa, nema konsolidacije,
- </t>
    </r>
    <r>
      <rPr>
        <b/>
        <sz val="8"/>
        <rFont val="Arial"/>
        <charset val="238"/>
      </rPr>
      <t xml:space="preserve">za polugodište </t>
    </r>
    <r>
      <rPr>
        <sz val="8"/>
        <rFont val="Arial"/>
        <charset val="238"/>
      </rPr>
      <t xml:space="preserve">(I.-VI.) predaje obrasce PR-RAS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</si>
  <si>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 xml:space="preserve">Razina </t>
    </r>
    <r>
      <rPr>
        <b/>
        <sz val="8"/>
        <rFont val="Arial"/>
        <family val="2"/>
        <charset val="238"/>
      </rPr>
      <t>42 ne smije imati popunjene AOP oznake</t>
    </r>
    <r>
      <rPr>
        <sz val="8"/>
        <rFont val="Arial"/>
        <family val="2"/>
        <charset val="238"/>
      </rPr>
      <t>: 412 do 416, 419, 429 do 431, 435, 436, 450 do 452, 455 do 458, 461, 470, 473, 475 do 479, 508, 511 do 514. Ako je na bilo kojoj od ovih AOP oznaka upisan iznos za razinu 42 obrazac je neispravan.</t>
    </r>
  </si>
  <si>
    <t>Primljeni krediti i zajmovi od kreditnih i ostalih financijskih institucija izvan javnog sektora (AOP 486 do 491)</t>
  </si>
  <si>
    <t>Kamate za primljene zajmove od inozemnih trgovačkih društava</t>
  </si>
  <si>
    <t>Kamate za primljene zajmove od državnog proračuna</t>
  </si>
  <si>
    <t>4.1.0.</t>
  </si>
  <si>
    <t>Kamate za odobrene, a nerealizirane kredite i zajmove</t>
  </si>
  <si>
    <t>Kamate za primljene zajmove od trgovačkih društava u javnom sektoru</t>
  </si>
  <si>
    <t>Kamate za primljene zajmove od trgovačkih društava i obrtnika izvan javnog sektora</t>
  </si>
  <si>
    <t>Negativne tečajne razlike i razlike zbog primjene valutne klauzule</t>
  </si>
  <si>
    <t>DRŽAVNO IZBORNO POVJERENSTVO REPUBLIKE HRVATSKE</t>
  </si>
  <si>
    <t>POVJERENSTVO ZA ODLUČIVANJE O SUKOBU INTERESA</t>
  </si>
  <si>
    <t>Ugrađene su sve kontrole za sve obrasce. Omogućen je unos za sva razdoblja u 2015. godini. Dodan je opis novosti i promjena kod predaje u Upute. Ažuriran je popis razdjela za 2015. godinu.</t>
  </si>
  <si>
    <t>Omogućen unos mjesečnih obveza za veljaču. Ostale vrste obrazaca još nemaju kontrole.</t>
  </si>
  <si>
    <t>Pomoći proračunskim korisnicima drugih proračuna (AOP232+233)</t>
  </si>
  <si>
    <t>3661</t>
  </si>
  <si>
    <t>Tekuće pomoći proračunskim korisnicima drugih proračuna</t>
  </si>
  <si>
    <t>3662</t>
  </si>
  <si>
    <t>Kapitalne pomoći proračunskim korisnicima drugih proračuna</t>
  </si>
  <si>
    <t>367</t>
  </si>
  <si>
    <t>Prihodi od kamata na dane zajmove kreditnim i ostalim financijskim institucijama u javnom sektoru  po protestiranim jamstvima</t>
  </si>
  <si>
    <t>6444</t>
  </si>
  <si>
    <t>Trgovina na veliko živom stokom</t>
  </si>
  <si>
    <t>Račun iz rač. plana</t>
  </si>
  <si>
    <t>ZAVOD ZA SIGURNOST INFORMACIJSKIH SUSTAVA</t>
  </si>
  <si>
    <t>Trgovina na veliko tekstilom</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</si>
  <si>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</si>
  <si>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Proizvodnja ostalih nedestiliranih fermentiranih pića</t>
  </si>
  <si>
    <t>Mjesni samodoprinos</t>
  </si>
  <si>
    <t>Ostali nespomenuti prihodi</t>
  </si>
  <si>
    <t>Željeznički prijevoz putnika, međugradski</t>
  </si>
  <si>
    <t>Željeznički prijevoz robe</t>
  </si>
  <si>
    <t>Kazne za devizne prekršaje</t>
  </si>
  <si>
    <t>Ostale kazne</t>
  </si>
  <si>
    <t>Tekuće donacije</t>
  </si>
  <si>
    <t>Kapitalne donacije</t>
  </si>
  <si>
    <t>GODINA</t>
  </si>
  <si>
    <t>RAZINA</t>
  </si>
  <si>
    <t>RASF</t>
  </si>
  <si>
    <t>PVRIO</t>
  </si>
  <si>
    <t>BIL</t>
  </si>
  <si>
    <t>OBV</t>
  </si>
  <si>
    <t>Povrat zajmova danih HZMO-u, HZZ-u i HZZO-u - kratkoročni</t>
  </si>
  <si>
    <t>AOP 690 je samo dio AOP-a 179 i mora biti manji ili jednak njemu u oba stupca podataka</t>
  </si>
  <si>
    <t>AOP 691 je samo dio AOP-a 180 i mora biti manji ili jednak njemu u oba stupca podataka</t>
  </si>
  <si>
    <t>Kumrovec</t>
  </si>
  <si>
    <t>Sikirevci</t>
  </si>
  <si>
    <t>Brestovac</t>
  </si>
  <si>
    <t>Kutina</t>
  </si>
  <si>
    <t>Sinj</t>
  </si>
  <si>
    <t>Breznica</t>
  </si>
  <si>
    <t>Otplata glavnice primljenih zajmova od HZMO-a, HZZ-a i HZZO-a – kratkoročnih</t>
  </si>
  <si>
    <t>Otplata glavnice primljenih zajmova od HZMO-a, HZZ-a i HZZO-a – dugoročnih</t>
  </si>
  <si>
    <t>Krk</t>
  </si>
  <si>
    <t>Selnica</t>
  </si>
  <si>
    <t>Bosiljevo</t>
  </si>
  <si>
    <t>Krnjak</t>
  </si>
  <si>
    <t>Semeljci</t>
  </si>
  <si>
    <t>Proizvodnja pletenih i kukičanih čarapa</t>
  </si>
  <si>
    <t>Proizvodnja kožne odjeće</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</si>
  <si>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</si>
  <si>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</si>
  <si>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</si>
  <si>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</si>
  <si>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</si>
  <si>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</si>
  <si>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</si>
  <si>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</si>
  <si>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</si>
  <si>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</si>
  <si>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</si>
  <si>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</si>
  <si>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</si>
  <si>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</si>
  <si>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</si>
  <si>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</si>
  <si>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</si>
  <si>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Iznajmljivanje i davanje u zakup (leasing) ostalih strojeva, opreme i materijalnih dobara, d. n.</t>
  </si>
  <si>
    <t>3835</t>
  </si>
  <si>
    <t xml:space="preserve">Tekuće donacije (AOP 259 do 261) </t>
  </si>
  <si>
    <t>3813</t>
  </si>
  <si>
    <t>Tekuće donacije iz EU sredstava</t>
  </si>
  <si>
    <t xml:space="preserve">Kapitalne donacije (AOP 263 do 265) </t>
  </si>
  <si>
    <t>3823</t>
  </si>
  <si>
    <t>Kapitalne donacije iz EU sredstava</t>
  </si>
  <si>
    <t>Kapitalne pomoći (AOP 273 do 276)</t>
  </si>
  <si>
    <t>3864</t>
  </si>
  <si>
    <t xml:space="preserve">Kapitalne pomoći iz EU sredstava </t>
  </si>
  <si>
    <t>Iznajmljivanje i davanje u zakup (leasing) automobila i motornih vozila lake kategorije</t>
  </si>
  <si>
    <t xml:space="preserve">Iznajmljivanje i davanje u zakup (leasing) kamiona </t>
  </si>
  <si>
    <t>Stipendije i školarine</t>
  </si>
  <si>
    <t>Novosti</t>
  </si>
  <si>
    <t>Galovac</t>
  </si>
  <si>
    <t>Okrug</t>
  </si>
  <si>
    <t>Varaždin</t>
  </si>
  <si>
    <t>Garčin</t>
  </si>
  <si>
    <t>Okučani</t>
  </si>
  <si>
    <t>Obveze za zajmove od tuzemnih osiguravajućih društava izvan javnog sektora</t>
  </si>
  <si>
    <t>Proizvodnja električne opreme za rasvjetu</t>
  </si>
  <si>
    <t>Proizvodnja električnih aparata za kućanstvo</t>
  </si>
  <si>
    <t>Proizvodnja neelektričnih aparata za kućanstvo</t>
  </si>
  <si>
    <t>Proizvodnja ostale električne opreme</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</si>
  <si>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</si>
  <si>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</si>
  <si>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</si>
  <si>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Naknade za prijevoz, za rad na terenu i odvojeni život</t>
  </si>
  <si>
    <t>Ako je iznos na AOP-u 490 veći od nule, a iznos na AOP-u 863 (primljeni zajmovi od inozemnih osiguravajućih društava - dugoročni) je jednak nuli, provjerite AOP 863. Ako je njegov iznos stvarno toliki, zanemarite ovu kontrolu.</t>
  </si>
  <si>
    <r>
      <t xml:space="preserve">Obveznici razine </t>
    </r>
    <r>
      <rPr>
        <b/>
        <sz val="8"/>
        <rFont val="Arial"/>
        <charset val="238"/>
      </rPr>
      <t>12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</si>
  <si>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r>
      <t xml:space="preserve">Razina </t>
    </r>
    <r>
      <rPr>
        <b/>
        <sz val="8"/>
        <rFont val="Arial"/>
        <family val="2"/>
        <charset val="238"/>
      </rPr>
      <t>11 ne smije imati popunjene AOP oznake:</t>
    </r>
    <r>
      <rPr>
        <sz val="8"/>
        <rFont val="Arial"/>
        <family val="2"/>
        <charset val="238"/>
      </rPr>
      <t xml:space="preserve"> 496, 508, 511, 517, 520 do 524, 537 do 539, 543, 544, 560, 563, 568 I 569.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</si>
  <si>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582, 586 do 588, 600, 601, 606, 616, 618, 621, 624, 685, 676, 699, 703, 705. Ako je na bilo kojoj od ovih AOP oznaka upisan iznos, a obrazac je razine 11, kontrola javlja grešku i obrazac je neispravan.</t>
    </r>
  </si>
  <si>
    <t>AOP 542 mora biti jednak zbroju AOP-a: 904 do 906 u oba stupca podataka. Dopušteno je odstupanje od 1kn zbog zaokruživanja.</t>
  </si>
  <si>
    <t>Trgovina na malo novinama, papirnatom robom i pisaćim priborom u specijaliziranim prodavaonicama</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</si>
  <si>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</si>
  <si>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</si>
  <si>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</si>
  <si>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</si>
  <si>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</si>
  <si>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</si>
  <si>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</si>
  <si>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</si>
  <si>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</si>
  <si>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</si>
  <si>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</si>
  <si>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</si>
  <si>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</si>
  <si>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Omogućen je unos samo obrasca Obveze (mjesečne) za razdoblja siječanj i veljaču 2011. Ostali obrasci će se mijenjati i čekaju se izmjene. Zbog toga je Obveze dobio novu šifru vrste posla.</t>
  </si>
  <si>
    <t>Proizvedena dugotrajna imovina</t>
  </si>
  <si>
    <t>Sitni inventar</t>
  </si>
  <si>
    <t>Proizvedena kratkotrajna imovina</t>
  </si>
  <si>
    <t>Promjene u vrijednosti (revalorizacija) financijske imovine (AOP 011 do 017)</t>
  </si>
  <si>
    <t>AOP 546 mora biti jednak zbroju AOP-a: 907+908 u oba stupca podataka. Dopušteno je odstupanje od 1kn zbog zaokruživanja.</t>
  </si>
  <si>
    <t>Obvezni i preventivni zdravstveni pregledi zaposlenika</t>
  </si>
  <si>
    <t>32377</t>
  </si>
  <si>
    <t>Vrijednost AOP oznake 271 mora biti manja ili jednaka vrijednosti AOP-a 091. Ako je AOP 271 veći kontrola javlja grešku.</t>
  </si>
  <si>
    <t>Vrijednost AOP oznake 272 mora biti manja ili jednaka vrijednosti AOP-a 092. Ako je AOP 272 veći kontrola javlja pogrešku.</t>
  </si>
  <si>
    <t>Vrijednost AOP oznake 273 mora biti manja ili jednaka vrijednosti AOP-a 093. Ako je AOP 273 veći kontrola javlja pogrešku.</t>
  </si>
  <si>
    <t>Vrijednost AOP oznake 274 mora biti manja ili jednaka vrijednosti AOP-a 095. Ako je AOP 274 veći kontrola javlja pogrešku.</t>
  </si>
  <si>
    <t>Vrijednost AOP oznake 275 mora biti manja ili jednaka vrijednosti AOP-a 096. Ako je AOP 275 veći kontrola javlja pogrešku.</t>
  </si>
  <si>
    <t>Vrijednost AOP oznake 276 mora biti manja ili jednaka vrijednosti AOP-a 097. Ako je AOP 276 veći kontrola javlja pogrešku.</t>
  </si>
  <si>
    <t>Vrijednost AOP oznake 277 mora biti manja ili jednaka vrijednosti AOP-a 098. Ako je AOP 277 veći kontrola javlja pogrešku.</t>
  </si>
  <si>
    <t>Vrijednost AOP oznake 278 mora biti manja ili jednaka vrijednosti AOP-a 099. Ako je AOP 278 veći kontrola javlja pogrešku.</t>
  </si>
  <si>
    <t>Vrijednost AOP oznake 279 mora biti manja ili jednaka vrijednosti AOP-a 100. Ako je AOP 279 veći kontrola javlja pogrešku.</t>
  </si>
  <si>
    <t>Vrijednost AOP oznake 280 mora biti manja ili jednaka vrijednosti AOP-a 155. Ako je AOP 280 veći kontrola javlja grešku.</t>
  </si>
  <si>
    <t>AOP 082 mora biti jednak zbroju AOP-a: 252+253 u oba stupca podataka. Dopušteno je odstupanje od 1kn zbog zaokruživanja.</t>
  </si>
  <si>
    <t>AOP 141 mora biti jednak zbroju AOP-a: 254+255 u oba stupca podataka. Dopušteno je odstupanje od 1kn zbog zaokruživanja.</t>
  </si>
  <si>
    <t>AOP 158 mora biti jednak zbroju AOP-a: 256+257 u oba stupca podataka. Dopušteno je odstupanje od 1kn zbog zaokruživanja.</t>
  </si>
  <si>
    <t>AOP 170 mora biti jednak zbroju AOP-a: 281+282 u oba stupca podataka. Dopušteno je odstupanje od 1kn zbog zaokruživanja.</t>
  </si>
  <si>
    <t>AOP 181 mora biti jednak zbroju AOP-a: 283+284 u oba stupca podataka. Dopušteno je odstupanje od 1kn zbog zaokruživanja.</t>
  </si>
  <si>
    <t>AOP 182 mora biti jednak zbroju AOP-a: 285+286 u oba stupca podataka. Dopušteno je odstupanje od 1kn zbog zaokruživanja.</t>
  </si>
  <si>
    <t>AOP 198 mora biti jednak zbroju AOP-a: 287+288 u oba stupca podataka. Dopušteno je odstupanje od 1kn zbog zaokruživanja.</t>
  </si>
  <si>
    <t>Obveze za kredite od tuzemnih kreditnih institucija izvan javnog sektora</t>
  </si>
  <si>
    <t>Ispravljena je kontrola broj 66 koja je pogrešno glasila "AOP 423 mora biti jedna sumi AOP-a 496+498", ispravno je da treba glasiti "AOP423 mora biti jednak sumi AOP-a 496 do 498", tj. i AOP oznaka 497 ulazi u kontrolu sume. Ispravljen je i opus i formula za ovu kontrolu.</t>
  </si>
  <si>
    <t>Trgovina na veliko krutim, tekućim i plinovitim gorivima i srodnim proizvodima</t>
  </si>
  <si>
    <t>Izdaci za otplatu glavnice za izdane obveznice u inozemstvu</t>
  </si>
  <si>
    <t>Izdaci za otplatu glavnice za izdane ostale vrijednosne papire u zemlji</t>
  </si>
  <si>
    <t>Izdaci za otplatu glavnice za izdane ostale vrijednosne papire u inozemstvu</t>
  </si>
  <si>
    <t>92213</t>
  </si>
  <si>
    <t>Zbroj AOP-a: 944 do 946 je samo dio AOP-a 599 i mora biti manji ili jednak njemu u oba stupca podataka</t>
  </si>
  <si>
    <t>AOP 947 je samo dio AOP-a 600 i mora biti manji ili jednak njemu u oba stupca podataka</t>
  </si>
  <si>
    <t>Proizvodnja makarona, njoka, kuskusa i slične tjestenine</t>
  </si>
  <si>
    <t>Povrat zajmova danih neprofitnim organizacijama, građanima i kućanstvima u tuzemstvu</t>
  </si>
  <si>
    <t>Povrat zajmova danih neprofitnim organizacijama, građanima i kućanstvima u inozemstvu</t>
  </si>
  <si>
    <t>518</t>
  </si>
  <si>
    <t>5181</t>
  </si>
  <si>
    <t>Izdaci za depozite u kreditnim i ostalim financijskim institucijama - tuzemni</t>
  </si>
  <si>
    <t>5182</t>
  </si>
  <si>
    <t>Izdaci za depozite u kreditnim i ostalim financijskim institucijama - inozemni</t>
  </si>
  <si>
    <t>5183</t>
  </si>
  <si>
    <t xml:space="preserve">Izdaci za jamčevne pologe </t>
  </si>
  <si>
    <t xml:space="preserve">Kapitalne pomoći unutar općeg proračuna </t>
  </si>
  <si>
    <t>MEĐIMURSKA</t>
  </si>
  <si>
    <t>Porez i prirez na dohodak od imovine i imovinskih prava</t>
  </si>
  <si>
    <t>Porez i prirez na dohodak (AOP 004 do 009 - 010 - 011)</t>
  </si>
  <si>
    <t>Sufinanciranje cijene usluge, participacije i slično</t>
  </si>
  <si>
    <t>Naknade za bolest, invalidnost i smrtni slučaj</t>
  </si>
  <si>
    <t>32361</t>
  </si>
  <si>
    <t>5.0.3.</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</si>
  <si>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</si>
  <si>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</si>
  <si>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</si>
  <si>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</si>
  <si>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</si>
  <si>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</si>
  <si>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</si>
  <si>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</si>
  <si>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</si>
  <si>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</si>
  <si>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Proizvodnja opeke, crijepa i ostalih proizvoda od pečene gline za građevinarstvo</t>
  </si>
  <si>
    <t>AOP 610 mora biti jednak zbroju AOP-a: 957+958 u oba stupca podataka. Dopušteno je odstupanje od 1kn zbog zaokruživanja.</t>
  </si>
  <si>
    <t>AOP 611 mora biti jednak zbroju AOP-a: 959+960 u oba stupca podataka. Dopušteno je odstupanje od 1kn zbog zaokruživanja.</t>
  </si>
  <si>
    <t>AOP 612 mora biti jednak zbroju AOP-a: 961+962 u oba stupca podataka. Dopušteno je odstupanje od 1kn zbog zaokruživanja.</t>
  </si>
  <si>
    <t>AOP 613 mora biti jednak zbroju AOP-a: 963+964 u oba stupca podataka. Dopušteno je odstupanje od 1kn zbog zaokruživanja.</t>
  </si>
  <si>
    <t>AOP 614 mora biti jednak zbroju AOP-a: 965+966 u oba stupca podataka. Dopušteno je odstupanje od 1kn zbog zaokruživanja.</t>
  </si>
  <si>
    <t>Ako je iznos na AOP-u 530 veći od nule, a suma iznosa na AOP-ima 888 i 889 je jednaka nuli, provjerite AOP-e 888 i 889. Ako je njihov iznos stvarno toliki, zanemarite ovu kontrolu.</t>
  </si>
  <si>
    <t>Ako je iznos na AOP-u 531 veći od nule, a suma iznosa na AOP-ima 890 i 891 je jednaka nuli, provjerite AOP-e 890 i 891. Ako je njihov iznos stvarno toliki, zanemarite ovu kontrolu.</t>
  </si>
  <si>
    <t>Ako je iznos na AOP-u 534 veći od nule, a suma iznosa na AOP-ima 895 i 896 je jednaka nuli, provjerite AOP-e 895 i 896. Ako je njihov iznos stvarno toliki, zanemarite ovu kontrolu.</t>
  </si>
  <si>
    <t>Ako je iznos na AOP-u 535 veći od nule, a suma iznosa na AOP-ima 897 i 898 je jednaka nuli, provjerite AOP-e 897 i 898. Ako je njihov iznos stvarno toliki, zanemarite ovu kontrolu.</t>
  </si>
  <si>
    <t>Ako je iznos na AOP-u 536 veći od nule, a suma iznosa na AOP-ima 899 i 900 je jednaka nuli, provjerite AOP-e 899 i 900. Ako je njihov iznos stvarno toliki, zanemarite ovu kontrolu.</t>
  </si>
  <si>
    <t>Ako je iznos na AOP-u 028 veći od nule, a iznosi na AOP-u 648 (porez na cestovna motorna vozila) i na AOP-u 649 (porez na tvrtku odnosno naziv tvrtke) su jednaki nuli, provjerite AOP-e 648 i 649 . Ako su njihovi iznosi stvarno toliki, zanemarite ovu kontrolu.</t>
  </si>
  <si>
    <t>Ako je iznos na AOP-u 082 veći od nule, a iznos na AOP-u 676 (premije na izdane vrijednosne papire) je jednak nuli, provjerite AOP 676. Ako je njegov iznos stvarno toliki, zanemarite ovu kontrolu.</t>
  </si>
  <si>
    <t>Proizvodnja keramičkih proizvoda za kućanstvo i ukrasnih predmeta</t>
  </si>
  <si>
    <t xml:space="preserve">Proizvodnja sanitarne keramike </t>
  </si>
  <si>
    <t>Proizvodnja keramičkih izolatora i izolacijskog pribora</t>
  </si>
  <si>
    <t>Elektroinstalacijski radovi</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</si>
  <si>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</si>
  <si>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</si>
  <si>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</si>
  <si>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</si>
  <si>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državnog proračuna</t>
  </si>
  <si>
    <t>Otplata glavnice primljenih zajmova od županijskih proračuna</t>
  </si>
  <si>
    <t>Otplata glavnice primljenih zajmova od gradskih proračuna</t>
  </si>
  <si>
    <t>VELIKA TRNOVITICA</t>
  </si>
  <si>
    <t>ŠOLTA</t>
  </si>
  <si>
    <t>Kapitalne pomoći izvanproračunskim korisnicima županijskih, gradskih i općinskih proračuna</t>
  </si>
  <si>
    <t>Tekuće pomoći proračunskim korisnicima državnog proračuna temeljem prijenosa sredstava EU</t>
  </si>
  <si>
    <t>Kapitalne pomoći proračunskim korisnicima državnog proračuna temeljem prijenosa sredstava EU</t>
  </si>
  <si>
    <t>Prihodi iz nadležnog proračuna za financiranje redovne djelatnosti proračunskih korisnika (AOP 132 do 134)</t>
  </si>
  <si>
    <t>Pomoći dane u inozemstvo i unutar općeg proračuna (AOP 222+225+228+231+234+238+241)</t>
  </si>
  <si>
    <t>ĐAKOVO</t>
  </si>
  <si>
    <t>ĐELEKOVEC</t>
  </si>
  <si>
    <t>ĐULOVAC</t>
  </si>
  <si>
    <t>ĐURĐENOVAC</t>
  </si>
  <si>
    <t>ĐURĐEVAC</t>
  </si>
  <si>
    <t>ĐURMANEC</t>
  </si>
  <si>
    <t>ERDUT</t>
  </si>
  <si>
    <t>Izvanproračunski korisnik državnog proračuna</t>
  </si>
  <si>
    <t>Izvanproračunski korisnik jedinice lokalne i područne (regionalne) samouprave</t>
  </si>
  <si>
    <r>
      <t xml:space="preserve">AOP
</t>
    </r>
    <r>
      <rPr>
        <b/>
        <sz val="8"/>
        <color indexed="18"/>
        <rFont val="Arial"/>
        <family val="2"/>
        <charset val="238"/>
      </rPr>
      <t>oznaka</t>
    </r>
  </si>
  <si>
    <t>Tekuća godina / kraj godine</t>
  </si>
  <si>
    <t>Prethodna godina / početak godine</t>
  </si>
  <si>
    <t>Zajmovi neprofitnim organizacijama, građanima i kućanstvima u tuzemstvu</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</si>
  <si>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</si>
  <si>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</si>
  <si>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</si>
  <si>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</si>
  <si>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</si>
  <si>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</si>
  <si>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</si>
  <si>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</si>
  <si>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</si>
  <si>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</si>
  <si>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</si>
  <si>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</si>
  <si>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</si>
  <si>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</si>
  <si>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</si>
  <si>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</si>
  <si>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</si>
  <si>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</si>
  <si>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</si>
  <si>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</si>
  <si>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</si>
  <si>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</si>
  <si>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</si>
  <si>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</si>
  <si>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</si>
  <si>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</si>
  <si>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</si>
  <si>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</si>
  <si>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</si>
  <si>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</si>
  <si>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</si>
  <si>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</si>
  <si>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Ako je iznos na AOP-u 116 veći od nule, a iznosi na AOP-u 684 (sufinanciranje cijene usluge, participacije i slično), na AOP-u 685 (dopunsko zdravstveno osiguranje) i na AOP-u 686(prihodi s naslova osiguranja, refundacije štete i totalne štete) su jednaki nuli, provjerite AOP-e 684, 685 i 686. Ako su njihovi iznosi stvarno toliki, zanemarite ovu kontrolu.</t>
  </si>
  <si>
    <t>Depoziti, jamčevni polozi i potraživanja od zaposlenih te za više plaćene poreze i ostalo</t>
  </si>
  <si>
    <t>Tribunj</t>
  </si>
  <si>
    <t>Ostale financijske uslužne djelatnosti, osim osiguranja i mirovinskih fondova, d. n.</t>
  </si>
  <si>
    <t>Životno osiguranje</t>
  </si>
  <si>
    <t>Reosiguranje</t>
  </si>
  <si>
    <t>ŠKABRNJE</t>
  </si>
  <si>
    <t>Kaptol</t>
  </si>
  <si>
    <t>Preko</t>
  </si>
  <si>
    <t>Zmijavci</t>
  </si>
  <si>
    <t>5.0.5.</t>
  </si>
  <si>
    <t>Manjak prihoda i primitaka za pokriće u sljedećem razdoblju (AOP 632+634-631-633)</t>
  </si>
  <si>
    <t>Unaprijed plaćeni rashodi budućih razdoblja i nedospjela naplata prihoda (aktivna vremenska razgraničenja)</t>
  </si>
  <si>
    <t>Obvezni analitički podaci</t>
  </si>
  <si>
    <t>Ako je iznos na AOP-u 491 veći od nule, a iznos na AOP-ima 864 i 865 jednaki nuli, provjerite AOP-e 864 i 865. Ako je njihov iznos stvarno toliki, zanemarite ovu kontrolu.</t>
  </si>
  <si>
    <t>Ako je iznos na AOP-u 493 veći od nule, a iznos na AOP-u 866 (primljeni zajmovi od tuzemnih trgovačkih društava izvan javnog sektora - dugoročni) je jednak nuli, provjerite AOP 866. Ako je njegov iznos stvarno toliki, zanemarite ovu kontrolu.</t>
  </si>
  <si>
    <t>Stanje novčanih sredstava na kraju izvještajnog razdoblja (638+639-640)</t>
  </si>
  <si>
    <t>Tekuće pomoći iz državnog proračuna proračunskim korisnicima proračuna JLP(R)S</t>
  </si>
  <si>
    <t>U nastavku su dane tehničke upute o popunajvanju obrazaca.</t>
  </si>
  <si>
    <t>Gorjani</t>
  </si>
  <si>
    <t>Opuzen</t>
  </si>
  <si>
    <t>Velika Pisanica</t>
  </si>
  <si>
    <t>Gornja Reka</t>
  </si>
  <si>
    <t>Orahovica</t>
  </si>
  <si>
    <t>Velika Trnovitica</t>
  </si>
  <si>
    <t>Gornja Stubica</t>
  </si>
  <si>
    <t>Orebić</t>
  </si>
  <si>
    <t>Veliki Bukovec</t>
  </si>
  <si>
    <t>Ako je iznos na AOP-u 423 veći od nule, a iznos na AOP-ima 805 i 806 jednak nuli, provjerite AOP-e 805 i 806. Ako je njihov iznos stvarno toliki, zanemarite ovu kontrolu.</t>
  </si>
  <si>
    <t>BERETINEC</t>
  </si>
  <si>
    <t>BIBINJE</t>
  </si>
  <si>
    <t>BILJE</t>
  </si>
  <si>
    <t>BIOGRAD NA MORU</t>
  </si>
  <si>
    <t>BIZOVAC</t>
  </si>
  <si>
    <t>BJELOVAR</t>
  </si>
  <si>
    <t>BLATO</t>
  </si>
  <si>
    <t>BOGDANOVCI</t>
  </si>
  <si>
    <t>BOL</t>
  </si>
  <si>
    <t>BOROVO</t>
  </si>
  <si>
    <t>BOSILJEVO</t>
  </si>
  <si>
    <t>BOŠNJACI</t>
  </si>
  <si>
    <t>BRCKOVLJANI</t>
  </si>
  <si>
    <t>BRDOVEC</t>
  </si>
  <si>
    <t>Trgovina na veliko alatnim strojevima</t>
  </si>
  <si>
    <t>Trgovina na veliko strojevima za rudnike i građevinarstvo</t>
  </si>
  <si>
    <t>Trgovina na veliko ostalim uredskim strojevima i opremom</t>
  </si>
  <si>
    <t>Komercijalni i blagajnički zapisi - inozemni</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</si>
  <si>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</si>
  <si>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</si>
  <si>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</si>
  <si>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</si>
  <si>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</si>
  <si>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</si>
  <si>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</si>
  <si>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</si>
  <si>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</si>
  <si>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</si>
  <si>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</si>
  <si>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</si>
  <si>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</si>
  <si>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</si>
  <si>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</si>
  <si>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</si>
  <si>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</si>
  <si>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</si>
  <si>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</si>
  <si>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</si>
  <si>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</si>
  <si>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</si>
  <si>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</si>
  <si>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</si>
  <si>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</si>
  <si>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</si>
  <si>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</si>
  <si>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</si>
  <si>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</si>
  <si>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</si>
  <si>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</si>
  <si>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</si>
  <si>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</si>
  <si>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</si>
  <si>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Djelatnosti specijalističke medicinske prakse</t>
  </si>
  <si>
    <t>1631</t>
  </si>
  <si>
    <t>Potraživanja za pomoći od inozemnih vlada</t>
  </si>
  <si>
    <t>1632</t>
  </si>
  <si>
    <t>Tekuće pomoći županijskim proračunima</t>
  </si>
  <si>
    <t>Dionice i udjeli u glavnici osiguravajućih društava u javnom sektoru</t>
  </si>
  <si>
    <t>Plemeniti metali i ostale pohranjene vrijednosti</t>
  </si>
  <si>
    <t>04</t>
  </si>
  <si>
    <t>041</t>
  </si>
  <si>
    <t>Zalihe sitnog inventara</t>
  </si>
  <si>
    <t>042</t>
  </si>
  <si>
    <t>049</t>
  </si>
  <si>
    <t>LOVREĆ</t>
  </si>
  <si>
    <t>Subvencije trgovačkim društvima, zadrugama, poljoprivrednicima i obrtnicima izvan javnog sektora (AOP 217 do 219)</t>
  </si>
  <si>
    <t>Subvencije trgovačkim društvima i zadrugama izvan javnog sektora</t>
  </si>
  <si>
    <t>353</t>
  </si>
  <si>
    <t xml:space="preserve">Subvencije trgovačkim društvima, zadrugama, poljoprivrednicima i obrtnicima iz EU sredstava </t>
  </si>
  <si>
    <t>Prijenosi proračunskim korisnicima iz nadležnog proračuna za financiranje redovne djelatnosti (AOP 235 do 237)</t>
  </si>
  <si>
    <t>Prijenosi proračunskim korisnicima iz nadležnog proračuna za financiranje rashoda poslovanja</t>
  </si>
  <si>
    <t>Prijenosi proračunskim korisnicima iz nadležnog proračuna za nabavu nefinancijske imovine</t>
  </si>
  <si>
    <t>Prijenosi proračunskim korisnicima iz nadležnog proračuna za financijsku imovinu i otplatu zajmova</t>
  </si>
  <si>
    <t>Pomoći temeljem prijenosa EU sredstava (AOP239+240)</t>
  </si>
  <si>
    <t>369</t>
  </si>
  <si>
    <t>Prijenosi između proračunskih korisnika istog proračuna (AOP 242 do 245)</t>
  </si>
  <si>
    <t>3691</t>
  </si>
  <si>
    <t>3692</t>
  </si>
  <si>
    <t>3693</t>
  </si>
  <si>
    <t>3694</t>
  </si>
  <si>
    <t>Naknade građanima i kućanstvima na temelju osiguranja (AOP 248 do 252)</t>
  </si>
  <si>
    <t>3715</t>
  </si>
  <si>
    <t>BRESTOVAC</t>
  </si>
  <si>
    <t>BREZNICA</t>
  </si>
  <si>
    <t>BRINJE</t>
  </si>
  <si>
    <t>BROD MORAVICE</t>
  </si>
  <si>
    <t>BRODSKI STUPNIK</t>
  </si>
  <si>
    <t>BRTONIGLA</t>
  </si>
  <si>
    <t>Ako je iznos na AOP-u 426 veći od nule, a iznos na AOP-ima 810 i 811 jednak nuli, provjerite AOP-e 810 i 811. Ako je njihov iznos stvarno toliki, zanemarite ovu kontrolu.</t>
  </si>
  <si>
    <t>ŠESTANOVAC</t>
  </si>
  <si>
    <t>Posredovanje u trgovini strojevima, industrijskom opremom, brodovima i zrakoplovima</t>
  </si>
  <si>
    <t>Posredovanje u trgovini namještajem, proizvodima za kućanstvo i željeznom robom</t>
  </si>
  <si>
    <t>Posredovanje u trgovini tekstilom, odjećom, krznom, obućom i kožnim proizvodima</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</si>
  <si>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</si>
  <si>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</si>
  <si>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</si>
  <si>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</si>
  <si>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</si>
  <si>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</si>
  <si>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</si>
  <si>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</si>
  <si>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r>
      <t xml:space="preserve">Razina </t>
    </r>
    <r>
      <rPr>
        <b/>
        <sz val="8"/>
        <rFont val="Arial"/>
        <family val="2"/>
        <charset val="238"/>
      </rPr>
      <t>21 ne smije imati popunjene</t>
    </r>
    <r>
      <rPr>
        <sz val="8"/>
        <rFont val="Arial"/>
        <family val="2"/>
        <charset val="238"/>
      </rPr>
      <t xml:space="preserve"> AOP oznake: 003 do 034, 040 do 044, 138, 172, 200, 234 do 237 i 247 do 251, 340 i 368. Ako je na bilo kojoj od ovih AOP oznaka upisan iznos, a obrazac je razine 21 obrazac je neispravan.</t>
    </r>
  </si>
  <si>
    <r>
      <t xml:space="preserve">Razina </t>
    </r>
    <r>
      <rPr>
        <b/>
        <sz val="8"/>
        <rFont val="Arial"/>
        <family val="2"/>
        <charset val="238"/>
      </rPr>
      <t>31 ne smije imati popunjene AOP oznake</t>
    </r>
    <r>
      <rPr>
        <sz val="8"/>
        <rFont val="Arial"/>
        <family val="2"/>
        <charset val="238"/>
      </rPr>
      <t>: 003 do 034, 040 do 044, 138, 172, 200, 234 do 237, 247 do 252, 340, 368, 392. Ako je na bilo kojoj od ovih AOP oznaka upisan iznos za razinu 31 obrazac je neispravan.</t>
    </r>
  </si>
  <si>
    <t>RKP 47115 dodan na listu izuzetaka za nepopunjavanje AOP oznake 579 za razinu 12. Dorađena kontrola popunjenosti općih podataka - zakonski predstavnik mora biti upisan inače Excel javlja pogrešku. Dodana su razdoblja za 2018. godinu. Obveznicima razine 21 i 31 dopušten je unos podataka na AOP oznake 222 do 227. Popravljena kontrola 271 koja je u stupcu tekućeg razdoblja uspoređivala krive AOP oznake.</t>
  </si>
  <si>
    <t>Otplata glavnice primljenog financijskog leasinga od ostalih inozemnih financijskih institucija</t>
  </si>
  <si>
    <t>13213</t>
  </si>
  <si>
    <t>1112</t>
  </si>
  <si>
    <t>Novac na računu kod tuzemnih poslovnih banaka</t>
  </si>
  <si>
    <t>1113</t>
  </si>
  <si>
    <t>Novac na računu kod inozemnih poslovnih banaka</t>
  </si>
  <si>
    <t>1114</t>
  </si>
  <si>
    <t>Prijelazni račun</t>
  </si>
  <si>
    <t>Depoziti u kreditnim i ostalim financijskim institucijama (AOP 075+076)</t>
  </si>
  <si>
    <t>1211</t>
  </si>
  <si>
    <t>Depoziti u tuzemnim kreditnim i ostalim financijskim institucijama</t>
  </si>
  <si>
    <t>JASTREBARSKO</t>
  </si>
  <si>
    <t>JELENJE</t>
  </si>
  <si>
    <t>JELSA</t>
  </si>
  <si>
    <t>JOSIPDOL</t>
  </si>
  <si>
    <t>KALI</t>
  </si>
  <si>
    <t>KANFANAR</t>
  </si>
  <si>
    <t>KAPELA</t>
  </si>
  <si>
    <t>KAPTOL</t>
  </si>
  <si>
    <t>KARLOBAG</t>
  </si>
  <si>
    <t>KARLOVAC</t>
  </si>
  <si>
    <t>KASTAV</t>
  </si>
  <si>
    <t>KAŠTELA</t>
  </si>
  <si>
    <t>KIJEVO</t>
  </si>
  <si>
    <t>017</t>
  </si>
  <si>
    <t>Transakcije vezane za javni dug</t>
  </si>
  <si>
    <t>018</t>
  </si>
  <si>
    <t>Opće usluge vezane za službenike</t>
  </si>
  <si>
    <t>0132</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</si>
  <si>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</si>
  <si>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r>
      <t>Razina 12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(I.-III., I.-IX.) predaje samo obrazac Obveze,
- </t>
    </r>
    <r>
      <rPr>
        <b/>
        <sz val="8"/>
        <rFont val="Arial"/>
        <charset val="238"/>
      </rPr>
      <t>za polugodište</t>
    </r>
    <r>
      <rPr>
        <sz val="8"/>
        <rFont val="Arial"/>
        <charset val="238"/>
      </rPr>
      <t xml:space="preserve"> predaje obrazac PR-RAS te obrazac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</si>
  <si>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22</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</si>
  <si>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AOP 251 mora biti jednak zbroju AOP-a: 767 do 770 u oba stupca podataka. Dopušteno je odstupanje od 1kn zbog zaokruživanja.</t>
  </si>
  <si>
    <t>AOP 254 mora biti jednak zbroju AOP-a: 771 do 779 u oba stupca podataka. Dopušteno je odstupanje od 1kn zbog zaokruživanja.</t>
  </si>
  <si>
    <t>Kamate za primljene kredite od kreditnih institucija u javnom sektoru</t>
  </si>
  <si>
    <t>Kamate za primljene zajmove od osiguravajućih društava u javnom sektoru</t>
  </si>
  <si>
    <t>Kamate za primljene kredite od inozemnih kreditnih institucija</t>
  </si>
  <si>
    <t>Kamate za primljene zajmove od inozemnih osiguravajućih društava</t>
  </si>
  <si>
    <t>Kamate za primljene zajmove od ostalih inozemnih financijskih institucija</t>
  </si>
  <si>
    <t>Hladno valjanje uskih vrpci</t>
  </si>
  <si>
    <t xml:space="preserve">Hladno oblikovanje i profiliranje </t>
  </si>
  <si>
    <t>Hladno vučenje žice</t>
  </si>
  <si>
    <t>Proizvodnja olova, cinka i kositra</t>
  </si>
  <si>
    <t>Obrada nuklearnoga goriva</t>
  </si>
  <si>
    <t>Lijevanje lakih metala</t>
  </si>
  <si>
    <t>Lijevanje ostalih obojenih metala</t>
  </si>
  <si>
    <t>Ako je obrazac RAS-funkcijski popunjen, tada razlika AOP oznaka 404 i 234 (AOP 404-234) u obrascu PR-RAS treba biti jednaka zbroju svih rashoda po vrstama, tj. AOP-u 137 u obrascu RAS-funkcijski. Zbog zaokruživanja vrijednosti, Dopušteno je odstupanje od 1 kn. Kontrola vrijedi za obje kolone podataka.</t>
  </si>
  <si>
    <t>Ako je u nekom stupcu na AOP-u 642 broj veći od nule, tada i na AOP-u 644 mora biti broj veći od nule i obrnuto.</t>
  </si>
  <si>
    <t>Gradnja cesta i autocesta</t>
  </si>
  <si>
    <t>Gradnja željezničkih pruga i podzemnih željeznica</t>
  </si>
  <si>
    <t>AOP 195 mora biti jednak zbroju AOP-a: 698+699 u oba stupca podataka. Dopušteno je odstupanje od 1kn zbog zaokruživanja.</t>
  </si>
  <si>
    <t>AOP 196 mora biti jednak zbroju AOP-a: 700+701 u oba stupca podataka. Dopušteno je odstupanje od 1kn zbog zaokruživanja.</t>
  </si>
  <si>
    <t>AOP 197 mora biti jednak zbroju AOP-a: 702+703 u oba stupca podataka. Dopušteno je odstupanje od 1kn zbog zaokruživanja.</t>
  </si>
  <si>
    <t>AOP 198 mora biti jednak zbroju AOP-a: 704+705 u oba stupca podataka. Dopušteno je odstupanje od 1kn zbog zaokruživanja.</t>
  </si>
  <si>
    <t>Primljeni zajmovi od izvanproračunskih korisnika županijskih, gradskih i općinskih proračuna - dugoročni</t>
  </si>
  <si>
    <t>51213</t>
  </si>
  <si>
    <t>Povrat danih zajmova ostalim izvanproračunskim korisnicima državnog proračuna po protestiranim jamstvima</t>
  </si>
  <si>
    <t>Prijevozna sredstva u pripremi</t>
  </si>
  <si>
    <t>054</t>
  </si>
  <si>
    <t>Višegodišnji nasadi i osnovno stado u pripremi</t>
  </si>
  <si>
    <t>055</t>
  </si>
  <si>
    <t>Ostala nematerijalna proizvedena imovina u pripremi</t>
  </si>
  <si>
    <t>Osnovna istraživanja</t>
  </si>
  <si>
    <t>015</t>
  </si>
  <si>
    <t>AOP 255 mora biti jednak zbroju AOP-a: 780 do 784 u oba stupca podataka. Dopušteno je odstupanje od 1kn zbog zaokruživanja.</t>
  </si>
  <si>
    <t>Tehničko ispitivanje i analiza</t>
  </si>
  <si>
    <t>Fotografske djelatnosti</t>
  </si>
  <si>
    <t>Djelatnosti pakiranja</t>
  </si>
  <si>
    <t>Djelatnosti pozivnih centara</t>
  </si>
  <si>
    <t>Frizerski saloni i saloni za uljepšavanje</t>
  </si>
  <si>
    <t>Trgovina na veliko ostalom hranom uključujući ribe, rakove i školjke</t>
  </si>
  <si>
    <t>Nespecijalizirana trgovina na veliko hranom, pićima i duhanskim proizvodima</t>
  </si>
  <si>
    <t>Trgovina na veliko odjećom i obućom</t>
  </si>
  <si>
    <t>MATBROJ</t>
  </si>
  <si>
    <t>Ostali porezi na robu i usluge</t>
  </si>
  <si>
    <t>Carine i carinske pristojbe</t>
  </si>
  <si>
    <t>Ostali porezi na međunarodnu trgovinu i transakcije</t>
  </si>
  <si>
    <t>Ostali prihodi od poreza koje plaćaju pravne osobe</t>
  </si>
  <si>
    <t>Porez i prirez na dohodak od kapitala</t>
  </si>
  <si>
    <t>Porez i prirez na dohodak po godišnjoj prijavi</t>
  </si>
  <si>
    <t xml:space="preserve">Porez i prirez na dohodak utvrđen u postupku nadzora za prethodne godine </t>
  </si>
  <si>
    <t>Povrat poreza i prireza na dohodak po godišnjoj prijavi</t>
  </si>
  <si>
    <t>Porez na dobit od poduzetnika</t>
  </si>
  <si>
    <t>Porez na dobit po odbitku na naknade za korištenje prava i za usluge</t>
  </si>
  <si>
    <t>Porez na dobit po odbitku na kamate, dividende i udjele u dobiti</t>
  </si>
  <si>
    <t>Ispravak vrijednosti sitnog inventara</t>
  </si>
  <si>
    <t>05</t>
  </si>
  <si>
    <t>051</t>
  </si>
  <si>
    <t>Građevinski objekti u pripremi</t>
  </si>
  <si>
    <t>052</t>
  </si>
  <si>
    <t>BUDINŠČINA</t>
  </si>
  <si>
    <t>BUJE</t>
  </si>
  <si>
    <t>BUZET</t>
  </si>
  <si>
    <t>CERNA</t>
  </si>
  <si>
    <t>CERNIK</t>
  </si>
  <si>
    <t>CEROVLJE</t>
  </si>
  <si>
    <t>CESTICA</t>
  </si>
  <si>
    <t>GORNJI MIHALJEVEC</t>
  </si>
  <si>
    <t>OREHOVICA</t>
  </si>
  <si>
    <t>STRAHONINEC</t>
  </si>
  <si>
    <t>SVETA MARIJA</t>
  </si>
  <si>
    <t>ŠENKOVEC</t>
  </si>
  <si>
    <t>JAGODNJAK</t>
  </si>
  <si>
    <t>Primljeni zajmovi od izvanproračunskih korisnika županijskih, gradskih i općinskih proračuna - kratkoročni</t>
  </si>
  <si>
    <t>84772</t>
  </si>
  <si>
    <t>Trgovina na veliko željeznom robom, instalacijskim materijalom i opremom za vodovod i grijanje</t>
  </si>
  <si>
    <t>Trgovina na veliko ostacima i otpacima</t>
  </si>
  <si>
    <t xml:space="preserve">Nespecijalizirana trgovina na veliko </t>
  </si>
  <si>
    <t xml:space="preserve">Trgovina na malo u nespecijaliziranim prodavaonicama pretežno hranom, pićima i duhanskim proizvodima </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</si>
  <si>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</si>
  <si>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</si>
  <si>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</si>
  <si>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</si>
  <si>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</si>
  <si>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</si>
  <si>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</si>
  <si>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</si>
  <si>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</si>
  <si>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</si>
  <si>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</si>
  <si>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</si>
  <si>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</si>
  <si>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</si>
  <si>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</si>
  <si>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</si>
  <si>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</si>
  <si>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</si>
  <si>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</si>
  <si>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</si>
  <si>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</si>
  <si>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</si>
  <si>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</si>
  <si>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</si>
  <si>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</si>
  <si>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</si>
  <si>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DONJI KRALJEVEC</t>
  </si>
  <si>
    <t>DONJI KUKURUZARI</t>
  </si>
  <si>
    <t>DONJI LAPAC</t>
  </si>
  <si>
    <t>DONJI MARTIJANEC</t>
  </si>
  <si>
    <t>DONJI MIHOLJAC</t>
  </si>
  <si>
    <t>MUĆ</t>
  </si>
  <si>
    <t>PROLOŽAC</t>
  </si>
  <si>
    <t>DONJI VIDOVEC</t>
  </si>
  <si>
    <t>DRAGANIĆ</t>
  </si>
  <si>
    <t>Ostala prirodna materijalna imovina</t>
  </si>
  <si>
    <t>Primljeni zajmovi od inozemnih vlada u EU</t>
  </si>
  <si>
    <t>Trgovina na veliko porculanom, staklom i sredstvima za čišćenje</t>
  </si>
  <si>
    <t>Trgovina na veliko farmaceutskim proizvodima</t>
  </si>
  <si>
    <t>Trgovina na veliko namještajem, sagovima i opremom za rasvjetu</t>
  </si>
  <si>
    <t>081</t>
  </si>
  <si>
    <t>Službe rekreacije i sporta</t>
  </si>
  <si>
    <t>082</t>
  </si>
  <si>
    <t>Službe kulture</t>
  </si>
  <si>
    <t>Primici (povrati) glavnice zajmova danih međunarodnim organizacijama, institucijama i tijelima EU te inozemnim vladama (AOP 413 do 416)</t>
  </si>
  <si>
    <t>Primici (povrati) glavnice zajmova danih neprofitnim organizacijama, građanima i kućanstvima (AOP 418+419)</t>
  </si>
  <si>
    <t>Primici (povrati) glavnice zajmova danih kreditnim i ostalim financijskim institucijama u javnom sektoru (AOP 421 do 423)</t>
  </si>
  <si>
    <t>Primici (povrati) glavnice zajmova danih trgovačkim društvima u javnom sektoru</t>
  </si>
  <si>
    <t>Primici (povrati) glavnice zajmova danih kreditnim i ostalim financijskim institucijama izvan javnog sektora (AOP 426 do 431)</t>
  </si>
  <si>
    <t>Primici (povrati) glavnice zajmova danih trgovačkim društvima i obrtnicima izvan javnog sektora (AOP 433 do 436)</t>
  </si>
  <si>
    <t>Povrat zajmova danih drugim razinama vlasti (AOP 438 do 444)</t>
  </si>
  <si>
    <t>Primici od povrata depozita i jamčevnih pologa (AOP 446 do 448)</t>
  </si>
  <si>
    <t>Primici od izdanih vrijednosnih papira (AOP 450+453+456+459)</t>
  </si>
  <si>
    <t>Trezorski zapisi (AOP 451+452)</t>
  </si>
  <si>
    <t>Obveznice (AOP 454+455)</t>
  </si>
  <si>
    <t>Opcije i drugi financijski derivati (AOP 457+458)</t>
  </si>
  <si>
    <t>Ostali vrijednosni papiri (AOP 460+461)</t>
  </si>
  <si>
    <t>Primici od prodaje dionica i udjela u glavnici (AOP 463+467+468+471)</t>
  </si>
  <si>
    <t>Primljeni zajmovi od tuzemnih obrtnika</t>
  </si>
  <si>
    <t>Primljeni zajmovi od inozemnih trgovačkih društava</t>
  </si>
  <si>
    <t>Primljeni zajmovi od inozemnih obrtnika</t>
  </si>
  <si>
    <t>Primljeni zajmovi od državnog proračuna</t>
  </si>
  <si>
    <t>Primljeni zajmovi od županijskih proračuna</t>
  </si>
  <si>
    <t>Povrat zajmova danih institucijama i tijelima EU</t>
  </si>
  <si>
    <t>Povrat zajmova danih inozemnim vladama u EU</t>
  </si>
  <si>
    <t>Povrat zajmova danih inozemnim vladama izvan EU</t>
  </si>
  <si>
    <r>
      <t xml:space="preserve">Obrazac P-VRIO
</t>
    </r>
    <r>
      <rPr>
        <b/>
        <sz val="12"/>
        <color indexed="9"/>
        <rFont val="Arial"/>
        <family val="2"/>
        <charset val="238"/>
      </rPr>
      <t>(VP 156)</t>
    </r>
  </si>
  <si>
    <t>VP151</t>
  </si>
  <si>
    <t>VP154</t>
  </si>
  <si>
    <t>VP156</t>
  </si>
  <si>
    <t>GARČIN</t>
  </si>
  <si>
    <t>GAREŠNICA</t>
  </si>
  <si>
    <t>GENERALSKI STOL</t>
  </si>
  <si>
    <t>GLINA</t>
  </si>
  <si>
    <t>GOLA</t>
  </si>
  <si>
    <t>GORIČAN</t>
  </si>
  <si>
    <t>GORJANI</t>
  </si>
  <si>
    <t>GORNJA STUBICA</t>
  </si>
  <si>
    <t>GORNJI BOGIĆEVCI</t>
  </si>
  <si>
    <t>GORNJI KNEGINEC</t>
  </si>
  <si>
    <t>GOSPIĆ</t>
  </si>
  <si>
    <t>GRAČAC</t>
  </si>
  <si>
    <t>GRAČIŠĆE</t>
  </si>
  <si>
    <t>GRAD ZAGREB</t>
  </si>
  <si>
    <t>GRADAC</t>
  </si>
  <si>
    <t>GRADEC</t>
  </si>
  <si>
    <t>GRADINA</t>
  </si>
  <si>
    <t>GRADIŠTE</t>
  </si>
  <si>
    <t>Proširene upute tekstom o upotrebi ove Excel datoteke za dostavu podataka nadležnim ministarstvima ili za neke druge potrebe.</t>
  </si>
  <si>
    <t>2.0.9.</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</si>
  <si>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</si>
  <si>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</si>
  <si>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</si>
  <si>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</si>
  <si>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</si>
  <si>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</si>
  <si>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</si>
  <si>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</si>
  <si>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</si>
  <si>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</si>
  <si>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</si>
  <si>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</si>
  <si>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</si>
  <si>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</si>
  <si>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</si>
  <si>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</si>
  <si>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</si>
  <si>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</si>
  <si>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</si>
  <si>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</si>
  <si>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</si>
  <si>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</si>
  <si>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</si>
  <si>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</si>
  <si>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</si>
  <si>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</si>
  <si>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</si>
  <si>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</si>
  <si>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</si>
  <si>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</si>
  <si>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</si>
  <si>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</si>
  <si>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</si>
  <si>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</si>
  <si>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</si>
  <si>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</si>
  <si>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</si>
  <si>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</si>
  <si>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</si>
  <si>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</si>
  <si>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</si>
  <si>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</si>
  <si>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</si>
  <si>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</si>
  <si>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</si>
  <si>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Ostali inozemni vrijednosni papiri</t>
  </si>
  <si>
    <t>PR-RAS (VP 151)</t>
  </si>
  <si>
    <t>RAS funkcijski (VP 154)</t>
  </si>
  <si>
    <t>Pošta i mjesto:</t>
  </si>
  <si>
    <t>Posredovanje u trgovini gorivima, rudama, metalima i industrijskim kemijskim proizvodima</t>
  </si>
  <si>
    <t>Dani zajmovi općinskim proračunima</t>
  </si>
  <si>
    <t>Dani zajmovi HZMO-u, HZZ-u i HZZO-u</t>
  </si>
  <si>
    <t>Trgovina na veliko elektroničkim i telekomunikacijskim dijelovima i opremom</t>
  </si>
  <si>
    <t>AGENCIJA ZA ZAŠTITU OSOBNIH PODATAKA</t>
  </si>
  <si>
    <t>Pomorski i obalni prijevoz putnika</t>
  </si>
  <si>
    <t>Pomorski i obalni prijevoz robe</t>
  </si>
  <si>
    <t>Svemirski prijevoz</t>
  </si>
  <si>
    <t>Mirovinski fondovi</t>
  </si>
  <si>
    <t>Ostalo osiguranje</t>
  </si>
  <si>
    <t>Skladištenje robe</t>
  </si>
  <si>
    <t>Vanjski poslovi</t>
  </si>
  <si>
    <t>Poslovi obrane</t>
  </si>
  <si>
    <t>Sudske i pravosudne djelatnosti</t>
  </si>
  <si>
    <t>Predškolsko obrazovanje</t>
  </si>
  <si>
    <t>Osnovno obrazovanje</t>
  </si>
  <si>
    <t>Veterinarske djelatnosti</t>
  </si>
  <si>
    <t>VP</t>
  </si>
  <si>
    <r>
      <t xml:space="preserve">Razina </t>
    </r>
    <r>
      <rPr>
        <b/>
        <sz val="8"/>
        <rFont val="Arial"/>
        <family val="2"/>
        <charset val="238"/>
      </rPr>
      <t>41 ne smije imati popunjene AOP oznake</t>
    </r>
    <r>
      <rPr>
        <sz val="8"/>
        <rFont val="Arial"/>
        <family val="2"/>
        <charset val="238"/>
      </rPr>
      <t>: 003 do 034, 135, 138, 172, 340, 392, 412 do 416, 419, 429 do 431, 435, 436, 450 do 452, 455 do 458, 477 do 479. Ako je na bilo kojoj od ovih AOP oznaka upisan iznos za razinu 41obrazac je neispravan.</t>
    </r>
  </si>
  <si>
    <r>
      <t xml:space="preserve">Obveznici razine </t>
    </r>
    <r>
      <rPr>
        <b/>
        <sz val="8"/>
        <rFont val="Arial"/>
        <family val="2"/>
        <charset val="238"/>
      </rPr>
      <t>4</t>
    </r>
    <r>
      <rPr>
        <b/>
        <sz val="8"/>
        <rFont val="Arial"/>
        <charset val="238"/>
      </rPr>
      <t>1 ne smiju imati popunjene AOP oznake:</t>
    </r>
    <r>
      <rPr>
        <sz val="8"/>
        <rFont val="Arial"/>
        <charset val="238"/>
      </rPr>
      <t xml:space="preserve"> 131 do 134. Iznimka od tog pravila su obveznici s RKP-om </t>
    </r>
    <r>
      <rPr>
        <b/>
        <sz val="8"/>
        <rFont val="Arial"/>
        <family val="2"/>
        <charset val="238"/>
      </rPr>
      <t xml:space="preserve">23911 </t>
    </r>
    <r>
      <rPr>
        <sz val="8"/>
        <rFont val="Arial"/>
        <family val="2"/>
        <charset val="238"/>
      </rPr>
      <t>i</t>
    </r>
    <r>
      <rPr>
        <b/>
        <sz val="8"/>
        <rFont val="Arial"/>
        <family val="2"/>
        <charset val="238"/>
      </rPr>
      <t xml:space="preserve"> 25843</t>
    </r>
    <r>
      <rPr>
        <sz val="8"/>
        <rFont val="Arial"/>
        <charset val="238"/>
      </rPr>
      <t>. Ako ova kontrola javlja pogrešku znači da je za obrazac razine 11 unesen iznos na neku od ovih pozicija.</t>
    </r>
  </si>
  <si>
    <t>Istraživanje i razvoj obrane</t>
  </si>
  <si>
    <t>025</t>
  </si>
  <si>
    <t>Rashodi za obranu koji nisu drugdje svrstani</t>
  </si>
  <si>
    <t>031</t>
  </si>
  <si>
    <t>Usluge policije</t>
  </si>
  <si>
    <t>032</t>
  </si>
  <si>
    <t>Usluge protupožarne zaštite</t>
  </si>
  <si>
    <t>033</t>
  </si>
  <si>
    <t>Sveukupno planiranje i statističke usluge</t>
  </si>
  <si>
    <t>0133</t>
  </si>
  <si>
    <t>Ostale opće usluge</t>
  </si>
  <si>
    <t>014</t>
  </si>
  <si>
    <t>Pomoć obiteljima i kućanstvima</t>
  </si>
  <si>
    <t>37213</t>
  </si>
  <si>
    <t>Pomoć osobama s invaliditetom</t>
  </si>
  <si>
    <t>37214</t>
  </si>
  <si>
    <t>Naknade za mirovine i dodatke - posebni propis</t>
  </si>
  <si>
    <t>Porodiljne naknade i oprema za novorođenčad</t>
  </si>
  <si>
    <t>Pomoć nezaposlenim osobama</t>
  </si>
  <si>
    <t>Ostale naknade iz proračuna u novcu</t>
  </si>
  <si>
    <t>37222</t>
  </si>
  <si>
    <t>37223</t>
  </si>
  <si>
    <t>37224</t>
  </si>
  <si>
    <t>Prehrana</t>
  </si>
  <si>
    <t>37229</t>
  </si>
  <si>
    <t>Ostale naknade iz proračuna u naravi</t>
  </si>
  <si>
    <t>81213</t>
  </si>
  <si>
    <t>Povrat danih zajmova neprofitnim organizacijama, građanima i kućanstvima u tuzemstvu po protestiranim jamstvima</t>
  </si>
  <si>
    <t>81323</t>
  </si>
  <si>
    <t>Kamate za primljene zajmove od međunarodnih organizacija</t>
  </si>
  <si>
    <t>Prijenosi općeg karaktera između različitih državnih razina</t>
  </si>
  <si>
    <t>021</t>
  </si>
  <si>
    <t>Vojna obrana</t>
  </si>
  <si>
    <t>022</t>
  </si>
  <si>
    <t>Civilna obrana</t>
  </si>
  <si>
    <t>023</t>
  </si>
  <si>
    <t>Inozemna vojna pomoć</t>
  </si>
  <si>
    <t>024</t>
  </si>
  <si>
    <r>
      <t xml:space="preserve">Sva bitna pravila </t>
    </r>
    <r>
      <rPr>
        <sz val="8"/>
        <rFont val="Arial"/>
        <family val="2"/>
        <charset val="238"/>
      </rPr>
      <t>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sz val="8"/>
        <rFont val="Arial"/>
        <family val="2"/>
        <charset val="238"/>
      </rPr>
      <t xml:space="preserve"> </t>
    </r>
  </si>
  <si>
    <t>Otplata glavnice primljenih zajmova od ostalih tuzemnih financijskih institucija izvan javnog sektora</t>
  </si>
  <si>
    <t>Obveze za zajmove po faktoringu od osiguravajućih društava u javnom sektoru</t>
  </si>
  <si>
    <t>26243</t>
  </si>
  <si>
    <t>Obveze za financijski leasing od ostalih financijskih institucija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</si>
  <si>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</si>
  <si>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</si>
  <si>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</si>
  <si>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</si>
  <si>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</si>
  <si>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Dani zajmovi osiguravajućim društvima u javnom sektoru po protestiranim jamstvima</t>
  </si>
  <si>
    <t>51343</t>
  </si>
  <si>
    <t>Dani zajmovi ostalim financijskim institucijama u javnom sektoru po protestiranim jamstvima</t>
  </si>
  <si>
    <t>51413</t>
  </si>
  <si>
    <t>Dani zajmovi trgovačkim društvima u javnom sektoru po protestiranim jamstvima</t>
  </si>
  <si>
    <t>51533</t>
  </si>
  <si>
    <t>Dani zajmovi tuzemnim kreditnim institucijama izvan javnog sektora po protestiranim jamstvima</t>
  </si>
  <si>
    <t>51543</t>
  </si>
  <si>
    <t>Dani zajmovi tuzemnim osiguravajućim društvima izvan javnog sektora po protestiranim jamstvima</t>
  </si>
  <si>
    <t>51553</t>
  </si>
  <si>
    <t>Dani zajmovi ostalim tuzemnim financijskim institucijama izvan javnog sektora po protestiranim jamstvima</t>
  </si>
  <si>
    <t>51633</t>
  </si>
  <si>
    <t>Dani zajmovi tuzemnim trgovačkim društvima izvan javnog sektora po protestiranim jamstvima</t>
  </si>
  <si>
    <t>51643</t>
  </si>
  <si>
    <t>Dani zajmovi tuzemnim obrtnicima po protestiranim jamstvima</t>
  </si>
  <si>
    <t>51723</t>
  </si>
  <si>
    <t>Dani zajmovi županijskim proračunima po protestiranim jamstvima</t>
  </si>
  <si>
    <t>51733</t>
  </si>
  <si>
    <t>Dani zajmovi gradskim proračunima po protestiranim jamstvima</t>
  </si>
  <si>
    <t>51743</t>
  </si>
  <si>
    <t>Ako je iznos na AOP-u 155 veći od nule, a iznosi na AOP-u 687 (otpremnine) i na AOP-u 688 (naknade za bolest, invalidnost i smrtni slučaj) su jednaki nuli, provjerite AOP-e 687 i 688. Ako su njihovi iznosi stvarno toliki, zanemarite ovu kontrolu.</t>
  </si>
  <si>
    <t>Ako je iznos na AOP-u 180 veći od nule, a iznos na AOP-u 691 (obvezni i preventivni zdravstveni pregledi zaposlenika) je jednak nuli, provjerite AOP 691. Ako je njegov iznos stvarno toliki, zanemarite ovu kontrolu.</t>
  </si>
  <si>
    <t>Ako je iznos na AOP-u 181 veći od nule, a iznosi na AOP-u 692 (autorski honorari), AOP-u 693 (ugovori o djelu) i na AOP-u 694 (usluge agencija, studentskog servisa (prijepisi, prijevodi i drugo)) su jednaki nuli, provjerite AOP-e 692,693 i 694. Ako su njihovi iznosi stvarno toliki, zanemarite ovu kontrolu.</t>
  </si>
  <si>
    <t>Ako je iznos na AOP-u 183 veći od nule, a iznos na AOP-u 695 (naknada za energetsku uslugu) je jednak nuli, provjerite AOP 695. Ako je njegov iznos stvarno toliki, zanemarite ovu kontrolu.</t>
  </si>
  <si>
    <t>Ako je iznos na AOP-u 186 veći od nule, a iznos na AOP-u 696 (naknade članovima predstavničkih i izvršnih tijela i upravnih vijeća) je jednak nuli, provjerite AOP 696. Ako je njegov iznos stvarno toliki, zanemarite ovu kontrolu.</t>
  </si>
  <si>
    <t>FERDINANDOVAC</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</si>
  <si>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</si>
  <si>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</si>
  <si>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</si>
  <si>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</si>
  <si>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</si>
  <si>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Trgovina na malo dijelovima i priborom za motorna vozila</t>
  </si>
  <si>
    <t>Prihodi i rashodi poslovanja</t>
  </si>
  <si>
    <t xml:space="preserve">PRIHODI POSLOVANJA (AOP 002+039+045+074+105+123+130+136) </t>
  </si>
  <si>
    <t>Doprinosi (AOP 040+043+044)</t>
  </si>
  <si>
    <t>Doprinosi za zapošljavanje</t>
  </si>
  <si>
    <t>Pomoći iz inozemstva i od subjekata unutar općeg proračuna 
(AOP 046+049+054+057+060+063+066+069)</t>
  </si>
  <si>
    <t>Pomoći od inozemnih vlada (AOP 047+048)</t>
  </si>
  <si>
    <t>Pomoći od međunarodnih organizacija te institucija i tijela EU (AOP 050 do 053)</t>
  </si>
  <si>
    <t>Pomoći proračunu iz drugih proračuna (AOP 055+056)</t>
  </si>
  <si>
    <t>Pomoći od izvanproračunskih korisnika (AOP 058+059)</t>
  </si>
  <si>
    <t>Pomoći izravnanja za decentralizirane funkcije (AOP 061+062)</t>
  </si>
  <si>
    <t>Pomoći proračunskim korisnicima iz proračuna koji im nije nadležan (AOP 064+065)</t>
  </si>
  <si>
    <t>Pomoći temeljem prijenosa  EU sredstava (AOP 067+068)</t>
  </si>
  <si>
    <r>
      <t xml:space="preserve">Tekuće pomoći </t>
    </r>
    <r>
      <rPr>
        <sz val="9"/>
        <rFont val="Arial"/>
        <family val="2"/>
        <charset val="238"/>
      </rPr>
      <t>temeljem prijenosa  EU sredstava</t>
    </r>
  </si>
  <si>
    <t>Kapitalne pomoći temeljem prijenosa  EU sredstava</t>
  </si>
  <si>
    <t>639</t>
  </si>
  <si>
    <t>Prijenosi između proračunskih korisnika istog proračuna (AOP 070 do 073)</t>
  </si>
  <si>
    <t>Tekući prijenosi između proračunskih korisnika istog proračuna</t>
  </si>
  <si>
    <t>Kapitalni prijenosi između proračunskih korisnika istog proračuna</t>
  </si>
  <si>
    <t>Tekući prijenosi između proračunskih korisnika istog proračuna temeljem prijenosa EU sredstava</t>
  </si>
  <si>
    <t>Kapitalni prijenosi između proračunskih korisnika istog proračuna temeljem prijenosa EU sredstava</t>
  </si>
  <si>
    <t>Prihodi od imovine (AOP 075+083+090+098)</t>
  </si>
  <si>
    <t xml:space="preserve">Prihodi od financijske imovine (AOP 076 do 082) </t>
  </si>
  <si>
    <t>Ako je iznos na AOP-u 259 veći od nule, a iznos na AOP-u 785 (tekuće donacije građanima i kućanstvima) je jednak nuli, provjerite AOP 785. Ako je njegov iznos stvarno toliki, zanemarite ovu kontrolu.</t>
  </si>
  <si>
    <t>Ako je iznos na AOP-u 418 veći od nule, a iznos na AOP-ima 799 i 800 jednak nuli, provjerite AOP-e 799 i 800. Ako je njihov iznos stvarno toliki, zanemarite ovu kontrolu.</t>
  </si>
  <si>
    <t>Ako je iznos na AOP-u 421 veći od nule, a iznos na AOP-ima 801 i 802 jednak nuli, provjerite AOP-e 801 i 802. Ako je njihov iznos stvarno toliki, zanemarite ovu kontrolu.</t>
  </si>
  <si>
    <t>Ako je iznos na AOP-u 422 veći od nule, a iznos na AOP-ima 803 i 804 jednak nuli, provjerite AOP-e 803 i 804. Ako je njihov iznos stvarno toliki, zanemarite ovu kontrolu.</t>
  </si>
  <si>
    <t>Otplata glavnice primljenih zajmova od osiguravajućih društava u javnom sektoru – dugoročnih</t>
  </si>
  <si>
    <t>Otplata glavnice primljenih zajmova od ostalih tuzemnih financijskih institucija izvan javnog sektora – dugoročnih</t>
  </si>
  <si>
    <t>Otplata glavnice primljenih kredita od inozemnih kreditnih institucija – kratkoročnih</t>
  </si>
  <si>
    <t>Otplata glavnice primljenih kredita od inozemnih kreditnih institucija – dugoročnih</t>
  </si>
  <si>
    <t>Otplata glavnice primljenih zajmova od inozemnih osiguravajućih društava – dugoročnih</t>
  </si>
  <si>
    <t>Trgovina na veliko parfemima i kozmetikom</t>
  </si>
  <si>
    <t>Primljeni zajmovi od trgovačkih društava u javnom sektoru</t>
  </si>
  <si>
    <t>Dodatna ulaganja na građevinskim objektima</t>
  </si>
  <si>
    <t>Od datuma:</t>
  </si>
  <si>
    <t>Do datuma:</t>
  </si>
  <si>
    <t>Uzgoj ovaca i koza</t>
  </si>
  <si>
    <t>Uzgoj konja, magaraca, mula i mazgi</t>
  </si>
  <si>
    <t>Uzgoj svinja</t>
  </si>
  <si>
    <t>Uzgoj peradi</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</si>
  <si>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</si>
  <si>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</si>
  <si>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</si>
  <si>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</si>
  <si>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Popunjen</t>
  </si>
  <si>
    <t>Ostali vrijednosni papiri - inozemni</t>
  </si>
  <si>
    <t>Proizvodnja parfema i toaletno-kozmetičkih preparata</t>
  </si>
  <si>
    <t xml:space="preserve">Proizvodnja ljepila </t>
  </si>
  <si>
    <t xml:space="preserve">Proizvodnja ostalih kemijskih proizvoda, d. n. </t>
  </si>
  <si>
    <t>Proizvodnja umjetnih vlakana</t>
  </si>
  <si>
    <t>Proizvodnja osnovnih farmaceutskih proizvoda</t>
  </si>
  <si>
    <t>PERUŠIĆ</t>
  </si>
  <si>
    <t>PETERANEC</t>
  </si>
  <si>
    <t>PETLOVAC</t>
  </si>
  <si>
    <t>PETRIJANEC</t>
  </si>
  <si>
    <t>PETRIJEVCI</t>
  </si>
  <si>
    <t>PETRINJA</t>
  </si>
  <si>
    <t>Primljeni zajmovi od HZMO-a, HZZ-a i HZZO-a - dugoročni</t>
  </si>
  <si>
    <t>Ostali tuzemni vrijednosni papiri - dugoročni</t>
  </si>
  <si>
    <t>Dani zajmovi neprofitnim organizacijama, građanima i kućanstvima u tuzemstvu – dugoročni</t>
  </si>
  <si>
    <t>Dani zajmovi kreditnim institucijama u javnom sektoru – dugoročni</t>
  </si>
  <si>
    <t>Dani zajmovi osiguravajućim društvima u javnom sektoru – dugoročni</t>
  </si>
  <si>
    <t>Otplata glavnice primljenih zajmova od ostalih inozemnih financijskih institucija – dugoročnih</t>
  </si>
  <si>
    <t>Kamate za primljene zajmove od HZMO-a, HZZ-a, HZZO-a</t>
  </si>
  <si>
    <t>Prihodi od kamata na dane zajmove ostalim izvanproračunskim korisnicima državnog proračuna</t>
  </si>
  <si>
    <t>Kontrole ––––&gt;</t>
  </si>
  <si>
    <t>iznosi u kunama, bez lipa</t>
  </si>
  <si>
    <t>Županijske, gradske i općinske pristojbe i naknade</t>
  </si>
  <si>
    <t>Prihodi državne uprave</t>
  </si>
  <si>
    <t>Doprinosi za mirovinsko osiguranje</t>
  </si>
  <si>
    <t>Povrat danih zajmova ostalim financijskim institucijama u javnom sektoru po protestiranim jamstvima</t>
  </si>
  <si>
    <t>81413</t>
  </si>
  <si>
    <t>Povrat danih zajmova trgovačkim društvima u javnom sektoru po protestiranim jamstvima</t>
  </si>
  <si>
    <t>81533</t>
  </si>
  <si>
    <t>Povrat danih zajmova tuzemnim kreditnim institucijama izvan javnog sektora po protestiranim jamstvima</t>
  </si>
  <si>
    <t>81543</t>
  </si>
  <si>
    <t>Povrat danih zajmova tuzemnim osiguravajućim društvima izvan javnog sektora po protestiranim jamstvima</t>
  </si>
  <si>
    <t>81553</t>
  </si>
  <si>
    <r>
      <t xml:space="preserve">Samo tijela (razdjeli) razine 11 i obveznici razine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 </t>
    </r>
    <r>
      <rPr>
        <b/>
        <sz val="8"/>
        <color indexed="12"/>
        <rFont val="Arial"/>
        <family val="2"/>
        <charset val="238"/>
      </rPr>
      <t xml:space="preserve">Kod razine 11 samo tijela (48 razdjela) </t>
    </r>
    <r>
      <rPr>
        <sz val="8"/>
        <rFont val="Arial"/>
        <charset val="238"/>
      </rPr>
      <t>predaju i konsolidirani obrazac i samo dio njih može upisati "DA". Korisnici proračuna, koji ni ne predaju konsolidirani obrazac uvijek upisuju "NE".</t>
    </r>
  </si>
  <si>
    <t>Vrijednost AOP oznake 270 moram biti manja ili jednaka vrijednosti AOP-a 090. AKO je AOP 270 veći kontrola javlja grešku.</t>
  </si>
  <si>
    <r>
      <t xml:space="preserve">Razina </t>
    </r>
    <r>
      <rPr>
        <b/>
        <sz val="8"/>
        <rFont val="Arial"/>
        <family val="2"/>
        <charset val="238"/>
      </rPr>
      <t>12 ne smije imati popunjene AOP oznake:</t>
    </r>
    <r>
      <rPr>
        <sz val="8"/>
        <rFont val="Arial"/>
        <family val="2"/>
        <charset val="238"/>
      </rPr>
      <t xml:space="preserve"> 011 do 023, 025 do 030, 032 do 034, 138, 234 do 237. Ako je na bilo kojoj od ovih AOP oznaka upisan iznos, a obrazac je razine 12, kontrola javlja grešku i obrazac je neispravan. </t>
    </r>
  </si>
  <si>
    <t>Porezi na međunarodnu trgovinu i transakcije (AOP 033+034)</t>
  </si>
  <si>
    <t>Ostali prihodi od poreza (AOP 036 do 038)</t>
  </si>
  <si>
    <t xml:space="preserve">Doprinosi za zdravstveno osiguranje (AOP 041+042) </t>
  </si>
  <si>
    <t>Proizvodnja šupljeg stakla</t>
  </si>
  <si>
    <t>Proizvodnja staklenih vlakana</t>
  </si>
  <si>
    <t>PROMINA</t>
  </si>
  <si>
    <t>OKUČANI</t>
  </si>
  <si>
    <t>OMIŠ</t>
  </si>
  <si>
    <t>OMIŠALJ</t>
  </si>
  <si>
    <t>OPATIJA</t>
  </si>
  <si>
    <t xml:space="preserve">Stanje zaliha proizvodnje i gotovih proizvoda na kraju razdoblja </t>
  </si>
  <si>
    <t>Ekonomska pomoć usmjerena preko međunarodnih agencija</t>
  </si>
  <si>
    <t>013</t>
  </si>
  <si>
    <t>0131</t>
  </si>
  <si>
    <t>Stanje kontrola:</t>
  </si>
  <si>
    <t>Povrat zajmova danih izvanproračunskim korisnicima županijskih, gradskih i općinskih proračuna - kratkoročni</t>
  </si>
  <si>
    <t>Povrat zajmova danih izvanproračunskim korisnicima županijskih, gradskih i općinskih proračuna - dugoročni</t>
  </si>
  <si>
    <t>Ostali vrijednosni papiri - tuzemni - dugoročni</t>
  </si>
  <si>
    <t>Uslužne djelatnosti u vezi sa zračnim prijevozom</t>
  </si>
  <si>
    <t>Prekrcaj tereta</t>
  </si>
  <si>
    <t>Ostale prateće djelatnosti u prijevozu</t>
  </si>
  <si>
    <t>Djelatnosti pružanja univerzalnih poštanskih usluga</t>
  </si>
  <si>
    <t xml:space="preserve">Djelatnosti socijalne skrbi sa smještajem za osobe s teškoćama u razvoju, duševno bolesne osobe i osobe ovisne o alkoholu, drogama ili drugim opojnim sredstvima </t>
  </si>
  <si>
    <t>BEREK</t>
  </si>
  <si>
    <t>Prihodi od kamata na dane zajmove po protestiranim jamstvima (AOP 099 do 104)</t>
  </si>
  <si>
    <t>Povrat zajmova danih HZMO-u, HZZ-u i HZZO-u - dugoročni</t>
  </si>
  <si>
    <t>Povrat zajmova danih ostalim izvanproračunskim korisnicima državnog proračuna - kratkoročni</t>
  </si>
  <si>
    <t>Povrat zajmova danih ostalim izvanproračunskim korisnicima državnog proračuna - dugoročni</t>
  </si>
  <si>
    <t xml:space="preserve">Komercijalni i blagajnički zapisi - tuzemni </t>
  </si>
  <si>
    <t>Proizvodnja pletenih i kukičanih tkanina</t>
  </si>
  <si>
    <t>Subvencije trgovačkim društvima u javnom sektoru (AOP 214+215)</t>
  </si>
  <si>
    <t>Izdaci za opcije i druge financijske derivate (AOP 565+566)</t>
  </si>
  <si>
    <t>Izdaci za ostale vrijednosne papire (AOP 568+569)</t>
  </si>
  <si>
    <t>Izdaci za dionice i udjele u glavnici (AOP 571+575+577+580)</t>
  </si>
  <si>
    <t>Dionice i udjeli u glavnici kreditnih i ostalih financijskih institucija u javnom sektoru (AOP 572 do 574)</t>
  </si>
  <si>
    <r>
      <t xml:space="preserve">Obveznici razine </t>
    </r>
    <r>
      <rPr>
        <b/>
        <sz val="8"/>
        <rFont val="Arial"/>
        <family val="2"/>
        <charset val="238"/>
      </rPr>
      <t>11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</si>
  <si>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Obveznici razine </t>
    </r>
    <r>
      <rPr>
        <b/>
        <sz val="8"/>
        <rFont val="Arial"/>
        <charset val="238"/>
      </rPr>
      <t>11 ne mogu imati popunjene AOP oznake:</t>
    </r>
    <r>
      <rPr>
        <sz val="8"/>
        <rFont val="Arial"/>
        <charset val="238"/>
      </rPr>
      <t xml:space="preserve"> 011 do 023, 025 do 030, 032 do 034, 040 do 044, 138, 200, 234 do 237 i 248. Ako je na bilo kojoj od ovih AOP oznaka upisan iznos, a obrazac je razine 11, kontrola javlja grešku i obrazac je neispravan. </t>
    </r>
  </si>
  <si>
    <t>5.0.2.</t>
  </si>
  <si>
    <t>Ako je iznos na AOP-u 019 veći od nule, a iznos na AOP-u 647 (porez na korištenje javnih površina) je jednak nuli, provjerite AOP 647. Ako je njegov iznos stvarno toliki, zanemarite ovu kontrolu.</t>
  </si>
  <si>
    <t>Dionice i udjeli u glavnici trgovačkih društava u javnom sektoru (AOP 576)</t>
  </si>
  <si>
    <t>AOP 541 mora biti jednak zbroju AOP-a: 900 do 903 u oba stupca podataka. Dopušteno je odstupanje od 1kn zbog zaokruživanja.</t>
  </si>
  <si>
    <t>3296</t>
  </si>
  <si>
    <t>Troškovi sudskih postupaka</t>
  </si>
  <si>
    <t>Pomoći inozemnim vladama (AOP 223+224)</t>
  </si>
  <si>
    <r>
      <t xml:space="preserve">Kontrole </t>
    </r>
    <r>
      <rPr>
        <sz val="8"/>
        <rFont val="Arial"/>
        <family val="2"/>
        <charset val="238"/>
      </rPr>
      <t xml:space="preserve">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r>
  </si>
  <si>
    <t>Vojna sredstva za jednokratnu upotrebu</t>
  </si>
  <si>
    <t>Rashodi za usluge (AOP 175 do 183)</t>
  </si>
  <si>
    <t>Članarine i norme</t>
  </si>
  <si>
    <r>
      <t xml:space="preserve">Razina </t>
    </r>
    <r>
      <rPr>
        <b/>
        <sz val="8"/>
        <rFont val="Arial"/>
        <family val="2"/>
        <charset val="238"/>
      </rPr>
      <t>42 ne smije imati popunjene AOP oznake</t>
    </r>
    <r>
      <rPr>
        <sz val="8"/>
        <rFont val="Arial"/>
        <family val="2"/>
        <charset val="238"/>
      </rPr>
      <t>: 517, 520 do 524, 527, 537 do 539, 543, 544, 560, 563 do 569, 579, 582, 586 do 588.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</si>
  <si>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616 do 618, 621, 624, 642, 644, 685, 699, 701, 703, 705. Ako je na bilo kojoj od ovih AOP oznaka upisan iznos za razinu 42 obrazac je neispravan.</t>
    </r>
  </si>
  <si>
    <t>Iznajmljivanje i davanje u zakup (leasing) strojeva i opreme za građevinarstvo i inženjerstvo</t>
  </si>
  <si>
    <t>Otplata glavnice primljenih zajmova od inozemnih trgovačkih društava – dugoročnih</t>
  </si>
  <si>
    <t>Otplata glavnice primljenih zajmova od državnog proračuna – kratkoročnih</t>
  </si>
  <si>
    <t>Otplata glavnice primljenih zajmova od državnog proračuna – dugoročnih</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</si>
  <si>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</si>
  <si>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</si>
  <si>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</si>
  <si>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</si>
  <si>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</si>
  <si>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</si>
  <si>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</si>
  <si>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</si>
  <si>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</si>
  <si>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</si>
  <si>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</si>
  <si>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</si>
  <si>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</si>
  <si>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</si>
  <si>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</si>
  <si>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</si>
  <si>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</si>
  <si>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</si>
  <si>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</si>
  <si>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</si>
  <si>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</si>
  <si>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</si>
  <si>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</si>
  <si>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</si>
  <si>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</si>
  <si>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</si>
  <si>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</si>
  <si>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</si>
  <si>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</si>
  <si>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</si>
  <si>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</si>
  <si>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</si>
  <si>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</si>
  <si>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</si>
  <si>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</si>
  <si>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</si>
  <si>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</si>
  <si>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</si>
  <si>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</si>
  <si>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</si>
  <si>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</si>
  <si>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</si>
  <si>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r>
      <t xml:space="preserve">Ovi izvještaji napravljeni su u Excel datoteci, format 97-2003. jer je u tom formatu moguće popunjavanje korisnicima najnovijih i starijih verzija MS Excel-a te popunjavanje u Open Office Calc aplikaciji. I neki drugi alati poput </t>
    </r>
    <r>
      <rPr>
        <b/>
        <sz val="8"/>
        <color indexed="10"/>
        <rFont val="Arial"/>
        <family val="2"/>
        <charset val="238"/>
      </rPr>
      <t xml:space="preserve">Libre Office-a, Kingsoft Office-a, Google docs-a, </t>
    </r>
    <r>
      <rPr>
        <sz val="8"/>
        <rFont val="Arial"/>
        <family val="2"/>
        <charset val="238"/>
      </rPr>
      <t xml:space="preserve">iako imaju mogućnost rada s Excel datotekama nisu upotrebljivi za popunjavanje jer ne sadrže sve funkcionalnosti koje su potrebne da bi ugrađene formule i kontrole radile ispravno. U slučaju popunjavanja obrasca u novijim verzijama MS Excel-a važno je da datoteka ostane u izvornom formatu, tj. da se </t>
    </r>
    <r>
      <rPr>
        <b/>
        <sz val="8"/>
        <color indexed="12"/>
        <rFont val="Arial"/>
        <family val="2"/>
        <charset val="238"/>
      </rPr>
      <t>ne smije snimiti u novijem ".xlsx" formatu</t>
    </r>
    <r>
      <rPr>
        <sz val="8"/>
        <rFont val="Arial"/>
        <family val="2"/>
        <charset val="238"/>
      </rPr>
      <t>. Predaja ovih obrazaca za sada je moguća samo u poslovnicama Fine, a predaja putem web servisa je u planu.</t>
    </r>
  </si>
  <si>
    <r>
      <t xml:space="preserve">U polja </t>
    </r>
    <r>
      <rPr>
        <b/>
        <sz val="8"/>
        <rFont val="Arial"/>
        <family val="2"/>
        <charset val="238"/>
      </rPr>
      <t xml:space="preserve">Datum od </t>
    </r>
    <r>
      <rPr>
        <sz val="8"/>
        <rFont val="Arial"/>
        <family val="2"/>
        <charset val="238"/>
      </rPr>
      <t xml:space="preserve">i </t>
    </r>
    <r>
      <rPr>
        <b/>
        <sz val="8"/>
        <rFont val="Arial"/>
        <family val="2"/>
        <charset val="238"/>
      </rPr>
      <t xml:space="preserve">Datum do </t>
    </r>
    <r>
      <rPr>
        <sz val="8"/>
        <rFont val="Arial"/>
        <family val="2"/>
        <charset val="238"/>
      </rPr>
      <t>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Bil se popunjava samo kada je obrada za cijelu godinu (razdoblje 20XX-12) dok se PR-RAS popunjava za sve kvartale).</t>
    </r>
  </si>
  <si>
    <t>Kamate za primljene zajmove od inozemnih vlada izvan EU</t>
  </si>
  <si>
    <t xml:space="preserve">Kapitalne pomoći od izvanproračunskih korisnika </t>
  </si>
  <si>
    <t>636</t>
  </si>
  <si>
    <t>6361</t>
  </si>
  <si>
    <t>Ako je iznos na AOP-u 585 veći od nule, a iznos na AOP-u 927 (otplata glavnice primljenih zajmova od međunarodnih organizacija - dugoročnih) je jednak nuli, provjerite AOP 927. Ako je njegov iznos stvarno toliki, zanemarite ovu kontrolu.</t>
  </si>
  <si>
    <t>Ako je iznos na AOP-u 586 veći od nule, a iznos na AOP-u 928 (otplata glavnice primljenih kredita i zajmova od institucija i tijela EU - dugoročnih) je jednak nuli, provjerite AOP 928. Ako je njegov iznos stvarno toliki, zanemarite ovu kontrolu.</t>
  </si>
  <si>
    <t>Proizvodnja vina od grožđa</t>
  </si>
  <si>
    <t>Proizvodnja jabukovače i ostalih voćnih vina</t>
  </si>
  <si>
    <t>VRPOLJE</t>
  </si>
  <si>
    <t>VRSAR</t>
  </si>
  <si>
    <t>VUKA</t>
  </si>
  <si>
    <t>VUKOVAR</t>
  </si>
  <si>
    <t>ZABOK</t>
  </si>
  <si>
    <t>ZADAR</t>
  </si>
  <si>
    <t>Dani zajmovi ostalim izvanproračunskim korisnicima državnog proračuna – dugoročni</t>
  </si>
  <si>
    <t>Ispravak vrijednosti građevinskih objekata</t>
  </si>
  <si>
    <t>022 i 02922</t>
  </si>
  <si>
    <t>0221</t>
  </si>
  <si>
    <t>0222</t>
  </si>
  <si>
    <t>0223</t>
  </si>
  <si>
    <t>0224</t>
  </si>
  <si>
    <t>Karlobag</t>
  </si>
  <si>
    <t>Prelog</t>
  </si>
  <si>
    <t>Zrinski Topolovac</t>
  </si>
  <si>
    <t>Karlovac</t>
  </si>
  <si>
    <t>Preseka</t>
  </si>
  <si>
    <t>Žakanje</t>
  </si>
  <si>
    <t>Prerada i konzerviranje mesa peradi</t>
  </si>
  <si>
    <t xml:space="preserve">Prerada i konzerviranje riba, rakova i školjki </t>
  </si>
  <si>
    <t>Ostala prerada i konzerviranje voća i povrća</t>
  </si>
  <si>
    <t>Proizvodnja ulja i masti</t>
  </si>
  <si>
    <t>Povrat zajmova danih trgovačkim društvima u javnom sektoru – dugoročni</t>
  </si>
  <si>
    <r>
      <t xml:space="preserve">Razina </t>
    </r>
    <r>
      <rPr>
        <b/>
        <sz val="8"/>
        <rFont val="Arial"/>
        <family val="2"/>
        <charset val="238"/>
      </rPr>
      <t>12 ne smije imati popunjene AOP oznake:</t>
    </r>
    <r>
      <rPr>
        <sz val="8"/>
        <rFont val="Arial"/>
        <family val="2"/>
        <charset val="238"/>
      </rPr>
      <t xml:space="preserve"> 560, 563, 567 do 569, 579, 582, 586 do 588, 616 do 618, 621, 624, 699, 701, 703, 705. Ako je na bilo kojoj od ovih AOP oznaka upisan iznos, a obrazac je razine 12 obrazac je neispravan.</t>
    </r>
  </si>
  <si>
    <r>
      <t xml:space="preserve">Razina </t>
    </r>
    <r>
      <rPr>
        <b/>
        <sz val="8"/>
        <rFont val="Arial"/>
        <family val="2"/>
        <charset val="238"/>
      </rPr>
      <t>21 ne smije imati popunjene</t>
    </r>
    <r>
      <rPr>
        <sz val="8"/>
        <rFont val="Arial"/>
        <family val="2"/>
        <charset val="238"/>
      </rPr>
      <t xml:space="preserve"> AOP oznake: 489 do 491, 495, 496, 508, 511 do 514, 517, 520 do 524, 527, 537 do 539, 543, 544, 560, 563, 564 do 569, 579 i 582. Ako je na bilo kojoj od ovih AOP oznaka upisan iznos za razinu 21 obrazac je neispravan.</t>
    </r>
  </si>
  <si>
    <r>
      <t xml:space="preserve">Razina </t>
    </r>
    <r>
      <rPr>
        <b/>
        <sz val="8"/>
        <rFont val="Arial"/>
        <family val="2"/>
        <charset val="238"/>
      </rPr>
      <t>21 ne smije imati popunjene</t>
    </r>
    <r>
      <rPr>
        <sz val="8"/>
        <rFont val="Arial"/>
        <family val="2"/>
        <charset val="238"/>
      </rPr>
      <t xml:space="preserve"> AOP oznake: 584 do 588, 599 do 601, 605, 606, 616 do 618, 621, 624, 685, 699, 701, 703, 705. Ako je na bilo kojoj od ovih AOP oznaka upisan iznos za razinu 21, obrazac je neispravan.</t>
    </r>
  </si>
  <si>
    <r>
      <t xml:space="preserve">Vrlo važno: </t>
    </r>
    <r>
      <rPr>
        <b/>
        <sz val="8"/>
        <rFont val="Arial"/>
        <family val="2"/>
        <charset val="238"/>
      </rPr>
      <t>Kod unosa vrijednosti</t>
    </r>
    <r>
      <rPr>
        <sz val="8"/>
        <rFont val="Arial"/>
        <family val="2"/>
        <charset val="238"/>
      </rPr>
      <t xml:space="preserve"> naprednijim metodama Kopiraj/Zalijepi (Copy/Paste) iz nekih drugih dokumenata </t>
    </r>
    <r>
      <rPr>
        <b/>
        <sz val="8"/>
        <rFont val="Arial"/>
        <family val="2"/>
        <charset val="238"/>
      </rPr>
      <t>OBAVEZNO</t>
    </r>
    <r>
      <rPr>
        <sz val="8"/>
        <rFont val="Arial"/>
        <family val="2"/>
        <charset val="238"/>
      </rPr>
      <t xml:space="preserve"> koristite metodu Copy (Kopiraj), a ne Cut (Izreži), jer se kod korištenja metode Cut/Paste nepovratno pokvari struktura datoteke. Isto tako, kod Paste metode koristite opciju Paste Special (Posebno lijepljenje), pa odaberite Vrijednosti (Value). </t>
    </r>
    <r>
      <rPr>
        <b/>
        <sz val="8"/>
        <color indexed="10"/>
        <rFont val="Arial"/>
        <family val="2"/>
        <charset val="238"/>
      </rPr>
      <t>Ni u kom slučaju ne prenosite krivo upisane iznose s jedne AOP pozicije na drugu tako da ih odvlačite mišem na ispravno mjesto</t>
    </r>
    <r>
      <rPr>
        <sz val="8"/>
        <rFont val="Arial"/>
        <family val="2"/>
        <charset val="238"/>
      </rPr>
      <t>. Ovo je i dalje vrlo česta pogreška i takav način rada trajno oštećuje Excel datoteku (potrebno je novu popuniti od nule). Ni u kom slučaju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r>
  </si>
  <si>
    <t>Ako je iznos na AOP-u 588 veći od nule, a iznos na AOP-u 930 (otplata glavnice primljenih zajmova od inozemnih vlada izvan EU - dugoročnih) je jednak nuli, provjerite AOP 930. Ako je njegov iznos stvarno toliki, zanemarite ovu kontrolu.</t>
  </si>
  <si>
    <t>Ako je iznos na AOP-u 591 veći od nule, a iznos na AOP-u 934 (otplata glavnice primljenih zajmova od osiguravajućih društava u javnom sektoru - dugoročnih) je jednak nuli, provjerite AOP 934. Ako je njegov iznos stvarno toliki, zanemarite ovu kontrolu.</t>
  </si>
  <si>
    <t>Ako je iznos na AOP-u 592 veći od nule, a suma iznosa na AOP-ima 935 i 936 je jednaka nuli, provjerite AOP-e 935 i 936. Ako je njihov iznos stvarno toliki, zanemarite ovu kontrolu.</t>
  </si>
  <si>
    <t>Ako je iznos na AOP-u 594 veći od nule, a iznos na AOP-u 937 (otplata glavnice primljenih zajmova od trgovačkih društava u javnom sektoru - dugoročnih) je jednak nuli, provjerite AOP 937. Ako je njegov iznos stvarno toliki, zanemarite ovu kontrolu.</t>
  </si>
  <si>
    <t>Veliko Trojstvo</t>
  </si>
  <si>
    <t>Gornji Mihaljevec</t>
  </si>
  <si>
    <t>Oroslavje</t>
  </si>
  <si>
    <t>Vidovec</t>
  </si>
  <si>
    <t>Proizvodnja ostale pletene i kukičane odjeće</t>
  </si>
  <si>
    <t>NOVA RAČA</t>
  </si>
  <si>
    <t>NOVALJA</t>
  </si>
  <si>
    <t>NOVI MAROF</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</si>
  <si>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</si>
  <si>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</si>
  <si>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</si>
  <si>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</si>
  <si>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Primljeni zajmovi od osiguravajućih društava u javnom sektoru - dugoročni</t>
  </si>
  <si>
    <t>Primljeni zajmovi od ostalih financijskih institucija u javnom sektoru - dugoročni</t>
  </si>
  <si>
    <t>Primljeni zajmovi od trgovačkih društava u javnom sektoru - dugoročni</t>
  </si>
  <si>
    <t>Primljeni krediti od tuzemnih kreditnih institucija izvan javnog sektora - kratkoročni</t>
  </si>
  <si>
    <t>Primljeni krediti od tuzemnih kreditnih institucija izvan javnog sektora - dugoročni</t>
  </si>
  <si>
    <t>Primljeni zajmovi od tuzemnih osiguravajućih društava izvan javnog sektora - dugoročni</t>
  </si>
  <si>
    <t>Primljeni zajmovi od ostalih tuzemnih financijskih institucija izvan javnog sektora - dugoročni</t>
  </si>
  <si>
    <t>Primljeni krediti od inozemnih kreditnih institucija - kratkoročni</t>
  </si>
  <si>
    <t>Postrojenja i oprema u pripremi</t>
  </si>
  <si>
    <t>053</t>
  </si>
  <si>
    <t>Nuklearno gorivo</t>
  </si>
  <si>
    <t>0434</t>
  </si>
  <si>
    <t>Ostala goriva</t>
  </si>
  <si>
    <t>0435</t>
  </si>
  <si>
    <t>Električna energija</t>
  </si>
  <si>
    <t>0436</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</si>
  <si>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</si>
  <si>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Šifarnik razdjela</t>
  </si>
  <si>
    <t>Posredovanje u trgovini drvom i građevinskim materijalom</t>
  </si>
  <si>
    <t>Otplata glavnice primljenih kredita i zajmova od kreditnih i ostalih financijskih institucija izvan javnog sektora (AOP 596 do 601)</t>
  </si>
  <si>
    <t>Otplata glavnice primljenih zajmova od trgovačkih društava i obrtnika izvan javnog sektora (AOP 603 do 606)</t>
  </si>
  <si>
    <t>Otplata glavnice primljenih zajmova od drugih razina vlasti (AOP 608 do 614)</t>
  </si>
  <si>
    <t>Izdaci za otplatu glavnice za izdane vrijednosne papire (AOP 616+619+622)</t>
  </si>
  <si>
    <t>Izdaci za otplatu glavnice za izdane trezorske zapise (AOP 617+618)</t>
  </si>
  <si>
    <t>Izdaci za otplatu glavnice za izdane obveznice (AOP 620+621)</t>
  </si>
  <si>
    <t>Izdaci za otplatu glavnice za izdane ostale vrijednosne papire (AOP 623+624)</t>
  </si>
  <si>
    <t>VIŠAK PRIMITAKA OD FINANCIJSKE IMOVINE I OBVEZA (AOP 410-518)</t>
  </si>
  <si>
    <t>MANJAK PRIMITAKA OD FINANCIJSKE IMOVINE I OBVEZA (AOP 518-410)</t>
  </si>
  <si>
    <t>UKUPNI PRIHODI I PRIMICI (AOP 403+410)</t>
  </si>
  <si>
    <t>UKUPNI RASHODI I IZDACI (AOP 404+518)</t>
  </si>
  <si>
    <t>VIŠAK PRIHODA I PRIMITAKA (AOP 629-630)</t>
  </si>
  <si>
    <t>MANJAK PRIHODA I PRIMITAKA (AOP 630-629)</t>
  </si>
  <si>
    <t>Višak prihoda i primitaka - preneseni (AOP 407-408+627-628)</t>
  </si>
  <si>
    <t>Manjak prihoda i primitaka - preneseni (AOP 408-407+628-627)</t>
  </si>
  <si>
    <t>Višak prihoda i primitaka raspoloživ u sljedećem razdoblju (AOP 631+633-632-634)</t>
  </si>
  <si>
    <t>Ako je iznos na AOP-u 587 veći od nule, a iznos na AOP-u 929 (otplata glavnice primljenih zajmova od inozemnih vlada u 
EU-dugoročnih) je jednak nuli, provjerite AOP 929. Ako je njegov iznos stvarno toliki, zanemarite ovu kontrolu.</t>
  </si>
  <si>
    <t>Primijećeno je da se Excel datoteke često ne daju učitati jer sve formule nisu izračunate. Praksa je pokazala da se to puno rjeđe događa ako se obrazac prvo snimi, pa se onda izađe iz Excel-a (ili aplikacije za unos) nego ako se odabere izlaz iz aplikacije pa tek onda na poruku "želite li snimiti promjene prilikom izlaska iz aplikacije" odaberete "snimi". Zato pokušajte uvijek kad želite izaći iz datoteke koju popunjavate ili ste popunili, prvo izabrati snimi promjene, pa onda napustiti aplikaciju (bez snimanja promjena).</t>
  </si>
  <si>
    <t>Prijevoz robe unutrašnjim vodenim putovima</t>
  </si>
  <si>
    <t>Zračni prijevoz putnika</t>
  </si>
  <si>
    <t>Zračni prijevoz robe</t>
  </si>
  <si>
    <t>Uslužne djelatnosti u vezi s kopnenim prijevozom</t>
  </si>
  <si>
    <t>Uslužne djelatnosti u vezi s vodenim prijevozom</t>
  </si>
  <si>
    <t>Trgovina na veliko satovima i nakitom</t>
  </si>
  <si>
    <t>Trgovina na veliko ostalim proizvodima za kućanstvo</t>
  </si>
  <si>
    <t>Proizvodnja farmaceutskih pripravaka</t>
  </si>
  <si>
    <t>Proizvodnja eksploziva</t>
  </si>
  <si>
    <t>Proizvodnja eteričnih ulja</t>
  </si>
  <si>
    <t>Proizvodnja ostalih proizvoda od gume</t>
  </si>
  <si>
    <t>Proizvodnja ambalaže od plastike</t>
  </si>
  <si>
    <t>1341</t>
  </si>
  <si>
    <t>Zajmovi trgovačkim društvima u javnom sektoru</t>
  </si>
  <si>
    <t>1313</t>
  </si>
  <si>
    <t xml:space="preserve">Zajmovi međunarodnim organizacijama </t>
  </si>
  <si>
    <t>1322</t>
  </si>
  <si>
    <t>92222</t>
  </si>
  <si>
    <t xml:space="preserve">Manjak prihoda od nefinancijske imovine - preneseni </t>
  </si>
  <si>
    <t>97</t>
  </si>
  <si>
    <t>Ostala nematerijalna imovina</t>
  </si>
  <si>
    <t>Vižinada</t>
  </si>
  <si>
    <t>Hlebine</t>
  </si>
  <si>
    <t>Petrijanec</t>
  </si>
  <si>
    <t>Dovršavanje tekstila</t>
  </si>
  <si>
    <t>BIL (VP 152)</t>
  </si>
  <si>
    <r>
      <t>Obrazac BIL</t>
    </r>
    <r>
      <rPr>
        <b/>
        <sz val="11"/>
        <color indexed="9"/>
        <rFont val="Arial"/>
        <family val="2"/>
        <charset val="238"/>
      </rPr>
      <t xml:space="preserve">
</t>
    </r>
    <r>
      <rPr>
        <b/>
        <sz val="10"/>
        <color indexed="9"/>
        <rFont val="Arial"/>
        <family val="2"/>
        <charset val="238"/>
      </rPr>
      <t>VP 152</t>
    </r>
  </si>
  <si>
    <t>Ako je iznos na AOP-u 597 veći od nule, a iznos na AOP-u 941 (otplata glavnice primljenih zajmova od tuzemnih osiguravajućih društava izvan javnog sektora - dugoročnih)je jednak nuli, provjerite AOP 941. Ako je njegov iznos stvarno toliki, zanemarite ovu kontrolu.</t>
  </si>
  <si>
    <t>Ako je iznos na AOP-u 598 veći od nule, a suma iznosa na AOP-ima 942 i 943 je jednaka nuli, provjerite AOP-e 942 i 943. Ako je njihov iznos stvarno toliki, zanemarite ovu kontrolu.</t>
  </si>
  <si>
    <t>Ako je iznos na AOP-u 600 veći od nule, a iznos na AOP-u 947 (otplata glavnice primljenih zajmova od inozemnih osiguravajućih društava - dugoročnih) je jednak nuli, provjerite AOP 947. Ako je njegov iznos stvarno toliki, zanemarite ovu kontrolu.</t>
  </si>
  <si>
    <t>Ako je iznos na AOP-u 601 veći od nule, a suma iznosa na AOP-ima 948 i 949 je jednaka nuli, provjerite AOP-e 948 i 949. Ako je njihov iznos stvarno toliki, zanemarite ovu kontrolu.</t>
  </si>
  <si>
    <t>Postrojenja i oprema (AOP 015 do 022 - 023)</t>
  </si>
  <si>
    <t>3 i 9 mjesec</t>
  </si>
  <si>
    <t>6. mjesec</t>
  </si>
  <si>
    <t>12. mjeseci</t>
  </si>
  <si>
    <t>2.0.6.</t>
  </si>
  <si>
    <t>Povrat zajmova danih tuzemnim obrtnicima - dugoročni</t>
  </si>
  <si>
    <t>Opskrba parom i klimatizacija</t>
  </si>
  <si>
    <t>Skupljanje, pročišćavanje i opskrba vodom</t>
  </si>
  <si>
    <t>Uklanjanje otpadnih voda</t>
  </si>
  <si>
    <t>Skupljanje neopasnog otpada</t>
  </si>
  <si>
    <t>Skupljanje opasnog otpada</t>
  </si>
  <si>
    <t>Prihodi od kamata na dane zajmove trgovačkim društvima u javnom sektoru po protestiranim jamstvima</t>
  </si>
  <si>
    <t>6445</t>
  </si>
  <si>
    <t>DRŽAVNA KOMISIJA ZA KONTROLU POSTUPAKA JAVNE NABAVE</t>
  </si>
  <si>
    <t>POVJERENIK ZA INFORMIRANJE</t>
  </si>
  <si>
    <t>Proizvodnja ostalih proizvoda od drva, proizvoda od pluta, slame i pletarskih materijala</t>
  </si>
  <si>
    <t>Proizvodnja valovitog papira i kartona te ambalaže od papira i kartona</t>
  </si>
  <si>
    <t>91</t>
  </si>
  <si>
    <t>911</t>
  </si>
  <si>
    <t>9111</t>
  </si>
  <si>
    <t>Vlastiti izvori iz proračuna</t>
  </si>
  <si>
    <t>9112</t>
  </si>
  <si>
    <t>Ostali vlastiti izvori</t>
  </si>
  <si>
    <t>912</t>
  </si>
  <si>
    <t>9121</t>
  </si>
  <si>
    <t>ŠIBENIK</t>
  </si>
  <si>
    <t>Proizvodnja netkanog tekstila i proizvoda od netkanog tekstila, osim odjeće</t>
  </si>
  <si>
    <t>Ako je iznos na AOP-u 603 veći od nule, a iznos na AOP-u 950 (otplata glavnice primljenih zajmova od tuzemnih trgovačkih društava izvan javnog sektora - dugoročnih) je jednak nuli, provjerite AOP 950 Ako je njegov iznos stvarno toliki, zanemarite ovu kontrolu.</t>
  </si>
  <si>
    <t>Ako je iznos na AOP-u 604 veći od nule, a iznos na AOP-u 951 (otplata glavnice primljenih zajmova od tuzemnih obrtnika - dugoročnih) je jednak nuli, provjerite AOP 951. Ako je njegov iznos stvarno toliki, zanemarite ovu kontrolu.</t>
  </si>
  <si>
    <t>Povrat više ostvarenog poreza na dohodak za decentralizirane funkcije</t>
  </si>
  <si>
    <t>Povremeni porezi na imovinu</t>
  </si>
  <si>
    <t>Ostali stalni porezi na imovinu</t>
  </si>
  <si>
    <t>Klenovnik</t>
  </si>
  <si>
    <t>Pula</t>
  </si>
  <si>
    <t>Bale</t>
  </si>
  <si>
    <t>Klinča Sela</t>
  </si>
  <si>
    <t>Punat</t>
  </si>
  <si>
    <t>Obračunati prihodi od prodaje proizvoda i robe i pruženih usluga - nenaplaćeni</t>
  </si>
  <si>
    <t>ŽMINJ</t>
  </si>
  <si>
    <t>KRAŠIĆ</t>
  </si>
  <si>
    <t>ŽUPANJA</t>
  </si>
  <si>
    <t>OTOK (VINKOVCI)</t>
  </si>
  <si>
    <t xml:space="preserve">Proizvodnja ostalih metalnih cisterni, rezervoara i sličnih posuda </t>
  </si>
  <si>
    <t>IZNOS01</t>
  </si>
  <si>
    <t>IZNOS02</t>
  </si>
  <si>
    <t>IZNOS03</t>
  </si>
  <si>
    <t>IZNOS04</t>
  </si>
  <si>
    <t>Obveznik:</t>
  </si>
  <si>
    <t>Rbr.</t>
  </si>
  <si>
    <t>Proizvodnja glazbenih instrumenata</t>
  </si>
  <si>
    <t>Proizvodnja sportske opreme</t>
  </si>
  <si>
    <t>Proizvodnja igara i igračaka</t>
  </si>
  <si>
    <t>Proizvodnja električne energije</t>
  </si>
  <si>
    <t>Prijenos električne energije</t>
  </si>
  <si>
    <t>Proizvodnja plina</t>
  </si>
  <si>
    <t>Zajmovi tuzemnim kreditnim institucijama izvan javnog sektora</t>
  </si>
  <si>
    <t>1354</t>
  </si>
  <si>
    <t>Zajmovi tuzemnim osiguravajućim društvima izvan javnog sektora</t>
  </si>
  <si>
    <t>1355</t>
  </si>
  <si>
    <t>Kontrolni zbroj (AOP 001+018+024+031+071+078+085+103+110+125)</t>
  </si>
  <si>
    <t>Izvršna i zakonodavna tijela, financijski i fiskalni poslovi, vanjski poslovi (AOP 003 do 005)</t>
  </si>
  <si>
    <t>Brojč. ozn. funk. klas.</t>
  </si>
  <si>
    <t>Dugotrajna nefinancijska imovina u pripremi</t>
  </si>
  <si>
    <t xml:space="preserve">Potraživanja za dane zajmove </t>
  </si>
  <si>
    <t>Obveze za kredite i zajmove</t>
  </si>
  <si>
    <t>U ___________________________________ dana _________________ 20____ godine.</t>
  </si>
  <si>
    <t>Ostale djelatnosti socijalne skrbi sa smještajem</t>
  </si>
  <si>
    <t>Obveze
(VP 159)</t>
  </si>
  <si>
    <t>4.2.1.</t>
  </si>
  <si>
    <t>Posredovanje u trgovini hranom, pićima i duhanom</t>
  </si>
  <si>
    <t>Posredovanje u trgovini specijaliziranoj za određene proizvode</t>
  </si>
  <si>
    <t>Posredovanje u trgovini raznovrsnim proizvodima</t>
  </si>
  <si>
    <t>Porez na dobit po godišnjoj prijavi</t>
  </si>
  <si>
    <t>Povrat poreza na dobit po godišnjoj prijavi</t>
  </si>
  <si>
    <t>Stalni porezi na nepokretnu imovinu</t>
  </si>
  <si>
    <t>Porez na nasljedstva i darove</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</si>
  <si>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</si>
  <si>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</si>
  <si>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</si>
  <si>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</si>
  <si>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</si>
  <si>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</si>
  <si>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</si>
  <si>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</si>
  <si>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</si>
  <si>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</si>
  <si>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</si>
  <si>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</si>
  <si>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</si>
  <si>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</si>
  <si>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</si>
  <si>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</si>
  <si>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Naknade šteta pravnim i fizičkim osobama</t>
  </si>
  <si>
    <t xml:space="preserve">Naknade šteta zaposlenicima </t>
  </si>
  <si>
    <t>Ugovorene kazne i ostale naknade šteta</t>
  </si>
  <si>
    <t>Kapitalne pomoći kreditnim i ostalim financijskim institucijama te trgovačkim društvima u javnom sektoru</t>
  </si>
  <si>
    <t>Ako je iznos na AOP-u 495 veći od nule, a iznos na AOP-u 868 (primljeni zajmovi od inozemnih trgovačkih društava - dugoročni) je jednak nuli, provjerite AOP 868. Ako je njegov iznos stvarno toliki, zanemarite ovu kontrolu.</t>
  </si>
  <si>
    <t>Ako je iznos na AOP-u 516 veći od nule, a iznos na AOP-u 883 (ostali tuzemni vrijednosni papiri - dugoročni) je jednak nuli, provjerite AOP 883. Ako je njegov iznos stvarno toliki, zanemarite ovu kontrolu.</t>
  </si>
  <si>
    <t>Ako je iznos na AOP-u 526 veći od nule, a suma iznosa na AOP-ima 884 i 885 je jednaka nuli, provjerite AOP-e 884 i 885. Ako je njihov iznos stvarno toliki, zanemarite ovu kontrolu.</t>
  </si>
  <si>
    <t>Ako je iznos na AOP-u 529 veći od nule, a suma iznosa na AOP-ima 886 i 887 je jednaka nuli, provjerite AOP-e 886 i 887. Ako je njihov iznos stvarno toliki, zanemarite ovu kontrolu.</t>
  </si>
  <si>
    <t>Povrat danih zajmova tuzemnim trgovačkim društvima izvan javnog sektora po protestiranim jamstvima</t>
  </si>
  <si>
    <t>81643</t>
  </si>
  <si>
    <t>Zajmovi trgovačkim društvima u javnom sektoru po protestiranim jamstvima</t>
  </si>
  <si>
    <t>13533</t>
  </si>
  <si>
    <t>Zajmovi tuzemnim kreditnim institucijama izvan javnog sektora po protestiranim jamstvima</t>
  </si>
  <si>
    <t>13543</t>
  </si>
  <si>
    <t>Zajmovi tuzemnim osiguravajućim društvima izvan javnog sektora po protestiranim jamstvima</t>
  </si>
  <si>
    <t>13553</t>
  </si>
  <si>
    <t>Zajmovi ostalim tuzemnim financijskim institucijama izvan javnog sektora po protestiranim jamstvima</t>
  </si>
  <si>
    <t>13633</t>
  </si>
  <si>
    <t>Zajmovi tuzemnim trgovačkim društvima izvan javnog sektora po protestiranim jamstvima</t>
  </si>
  <si>
    <t>13643</t>
  </si>
  <si>
    <t>Zajmovi  tuzemnim obrtnicima po protestiranim jamstvima</t>
  </si>
  <si>
    <t>Potraživanja za prihode od prodaje proizvoda i robe te pruženih usluga</t>
  </si>
  <si>
    <t>167</t>
  </si>
  <si>
    <t>Potraživanja za prihode iz proračuna</t>
  </si>
  <si>
    <t xml:space="preserve">Trgovina automobilima i motornim vozilima lake kategorije </t>
  </si>
  <si>
    <t>Trgovina ostalim motornim vozilima</t>
  </si>
  <si>
    <t xml:space="preserve">Trgovina na veliko dijelovima i priborom za motorna vozila </t>
  </si>
  <si>
    <t>Otplata glavnice po financijskom leasingu od ostalih financijskih institucija u javnom sektoru</t>
  </si>
  <si>
    <t>54433</t>
  </si>
  <si>
    <t>Otplata glavnice po financijskom leasingu od tuzemnih kreditnih institucija izvan javnog sektora</t>
  </si>
  <si>
    <t>54453</t>
  </si>
  <si>
    <t>AOP 647 je samo dio AOP-a 019 i mora biti manji ili jednak njemu u oba stupca podataka</t>
  </si>
  <si>
    <t>Kontrole na obrascu PR-RAS</t>
  </si>
  <si>
    <t>Primici od prodaje dionica i udjela u glavnici kreditnih i ostalih financijskih institucija u javnom sektoru (AOP 464 do 466)</t>
  </si>
  <si>
    <t>Primici od prodaje dionica i udjela u glavnici trgovačkih društava u javnom sektoru</t>
  </si>
  <si>
    <t>Primici od zaduživanja (AOP 475+480+484+485+492+497)</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</si>
  <si>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</si>
  <si>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</si>
  <si>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</si>
  <si>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</si>
  <si>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</si>
  <si>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</si>
  <si>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</si>
  <si>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</si>
  <si>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</si>
  <si>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</si>
  <si>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</si>
  <si>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</si>
  <si>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</si>
  <si>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</si>
  <si>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</si>
  <si>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</si>
  <si>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</si>
  <si>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</si>
  <si>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</si>
  <si>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</si>
  <si>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</si>
  <si>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368</t>
  </si>
  <si>
    <t>4.0.2.</t>
  </si>
  <si>
    <t>Obveze za zajmove od HZMO-a, HZZ-a i HZZO-a</t>
  </si>
  <si>
    <t>2676</t>
  </si>
  <si>
    <t>Obveze za zajmove od ostalih izvanproračunskih korisnika državnog proračuna</t>
  </si>
  <si>
    <t>2677</t>
  </si>
  <si>
    <t>Primljeni zajmovi od tuzemnih obrtnika - dugoročni</t>
  </si>
  <si>
    <t>Otplata glavnice primljenih zajmova od tuzemnih obrtnika – dugoročnih</t>
  </si>
  <si>
    <t>Ostvareno u izvještajnom razdoblju 
tekuće godine</t>
  </si>
  <si>
    <t>&lt;–––– Povratak na RefStr</t>
  </si>
  <si>
    <t>Kontrole RAS-funkcijski</t>
  </si>
  <si>
    <t>Usluge unapređenja stanovanja i zajednice (AOP 079 do 084)</t>
  </si>
  <si>
    <t>Zaštita okoliša (AOP 072 do 077)</t>
  </si>
  <si>
    <t>Ostale industrije (AOP 058 do 061)</t>
  </si>
  <si>
    <t>Promet (AOP 051 do 055)</t>
  </si>
  <si>
    <t>Primljeni zajmovi od međunarodnih organizacija</t>
  </si>
  <si>
    <t xml:space="preserve">Uvođenje instalacija vodovoda, kanalizacije i plina i instalacija za grijanje i klimatizaciju </t>
  </si>
  <si>
    <t>Ostali građevinski instalacijski radovi</t>
  </si>
  <si>
    <t>Fasadni i štukaturski radovi</t>
  </si>
  <si>
    <t>Ostali završni građevinski radovi</t>
  </si>
  <si>
    <t>MINISTARSTVO PRAVOSUĐA</t>
  </si>
  <si>
    <t>Proizvodnja ostalih slavina i ventila</t>
  </si>
  <si>
    <t>1212</t>
  </si>
  <si>
    <t>Kontrola upozorenja na popunjenost podataka o stanju na računu, priljevima i odljevima s računa. Kontrola upozorava ako su u nekoj koloni podataka stanja na računu i/ili priljevi te odljevi s računa nula što je vrlo malo vjerojatno. Popunite podatke ako ih niste popunili.</t>
  </si>
  <si>
    <t xml:space="preserve">Popravak ostalih predmeta za osobnu uporabu i kućanstvo </t>
  </si>
  <si>
    <t>Višak prihoda od nefinancijske imovine</t>
  </si>
  <si>
    <t>Višak primitaka od financijske imovine</t>
  </si>
  <si>
    <t>9222</t>
  </si>
  <si>
    <t>Manjak prihoda poslovanja</t>
  </si>
  <si>
    <t>Manjak prihoda od nefinancijske imovine</t>
  </si>
  <si>
    <t>Manjak primitaka od financijske imovine</t>
  </si>
  <si>
    <t>Obračunati prihodi poslovanja</t>
  </si>
  <si>
    <t>KLENOVNIK</t>
  </si>
  <si>
    <t>KLINČA SELA</t>
  </si>
  <si>
    <t>KLIS</t>
  </si>
  <si>
    <t>KLOŠTAR IVANIĆ</t>
  </si>
  <si>
    <t>Usluge preseljenja</t>
  </si>
  <si>
    <t>NOVI VINODOLSKI</t>
  </si>
  <si>
    <t>NOVIGRAD</t>
  </si>
  <si>
    <t>NOVIGRAD PODRAVSKI</t>
  </si>
  <si>
    <t>Povrat zajmova danih županijskim proračunima - kratkoročni</t>
  </si>
  <si>
    <t>Povrat zajmova danih županijskim proračunima - dugoročni</t>
  </si>
  <si>
    <t>Povrat zajmova danih gradskim proračunima - kratkoročni</t>
  </si>
  <si>
    <t>Povrat zajmova danih gradskim proračunima - dugoročni</t>
  </si>
  <si>
    <t>Povrat zajmova danih općinskim proračunima - kratkoročni</t>
  </si>
  <si>
    <t>Povrat zajmova danih općinskim proračunima - dugoročni</t>
  </si>
  <si>
    <t>Obveze za kamate na primljene kredite i zajmove</t>
  </si>
  <si>
    <t>2343</t>
  </si>
  <si>
    <t>Obveze za ostale financijske rashode</t>
  </si>
  <si>
    <t>Vrijednosti svih AOP oznaka moraju biti zaokružene, cjelobrojne vrijednosti, ako je vrijednost neke AOP oznake upisana s decimalama kontrola javlja pogrešku i takav obrazac je neispravan.</t>
  </si>
  <si>
    <t>Obveze za zajmove po faktoringu od tuzemnih osiguravajućih društava izvan javnog sektora</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</si>
  <si>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</si>
  <si>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</si>
  <si>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</si>
  <si>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</si>
  <si>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</si>
  <si>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Proizvodnja pesticida i drugih agrokemijskih proizvoda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</si>
  <si>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</si>
  <si>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</si>
  <si>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</si>
  <si>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Popravak računala i periferne opreme</t>
  </si>
  <si>
    <t>Popravak komunikacijske opreme</t>
  </si>
  <si>
    <t>Popravak elektroničkih uređaja za široku potrošnju</t>
  </si>
  <si>
    <t>Popravak aparata za kućanstvo te opreme za kuću i vrt</t>
  </si>
  <si>
    <t>Popravak obuće i proizvoda od kože</t>
  </si>
  <si>
    <t>Popravak namještaja i pokućstva</t>
  </si>
  <si>
    <t>Povrat zajmova danih međunarodnim organizacijama</t>
  </si>
  <si>
    <t>Usluge medicinskih centara i centara za majčinstvo</t>
  </si>
  <si>
    <t>0734</t>
  </si>
  <si>
    <t>Usluge centara za njegu i oporavak</t>
  </si>
  <si>
    <t>Telefax:</t>
  </si>
  <si>
    <t>Adresa e-pošte za kontakt:</t>
  </si>
  <si>
    <t>Adresa e-pošte obveznika:</t>
  </si>
  <si>
    <t>Dani zajmovi županijskim proračunima – dugoročni</t>
  </si>
  <si>
    <t>Dani zajmovi gradskim proračunima – kratkoročni</t>
  </si>
  <si>
    <t>Dani zajmovi gradskim proračunima – dugoročni</t>
  </si>
  <si>
    <t>Dani zajmovi općinskim proračunima – kratkoročni</t>
  </si>
  <si>
    <t>Dani zajmovi općinskim proračunima – dugoročni</t>
  </si>
  <si>
    <t>Dani zajmovi HZMO-u, HZZ-u i HZZO-u – kratkoročni</t>
  </si>
  <si>
    <t>Dani zajmovi HZMO-u, HZZ-u i HZZO-u – dugoročni</t>
  </si>
  <si>
    <t>Dani zajmovi ostalim izvanproračunskim korisnicima državnog proračuna – kratkoročni</t>
  </si>
  <si>
    <t>Otplata glavnice primljenih kredita od tuzemnih kreditnih institucija izvan javnog sektora – dugoročnih</t>
  </si>
  <si>
    <t>Otplata glavnice primljenih zajmova od tuzemnih osiguravajućih društava izvan javnog sektora – dugoročnih</t>
  </si>
  <si>
    <t>Trgovina na malo ribama, rakovima i školjkama u specijaliziranim prodavaonicama</t>
  </si>
  <si>
    <t>Donji Martijanec</t>
  </si>
  <si>
    <t>Pregled 
popunjenosti
obrazaca:</t>
  </si>
  <si>
    <t>Prihodi od zakupa i iznajmljivanja imovine</t>
  </si>
  <si>
    <t>Ostali prihodi od nefinancijske imovine</t>
  </si>
  <si>
    <t>Naknade za ceste</t>
  </si>
  <si>
    <t>4228</t>
  </si>
  <si>
    <t xml:space="preserve">Uzgoj grožđa </t>
  </si>
  <si>
    <t>Uvedena su polja "Datum od" i "Datum do" svakog pojedinog razdoblja kako bi se moglo posebno prepoznati obveznike koji nisu poslovali cijelo navedeno razdoblje (novootvoreni obveznici i obveznici koji zbog statusnih promjena gube pravnu osobnost).</t>
  </si>
  <si>
    <t>Skrad</t>
  </si>
  <si>
    <t>Brod Moravice</t>
  </si>
  <si>
    <t>Lasinja</t>
  </si>
  <si>
    <t>Skradin</t>
  </si>
  <si>
    <t>Brodski Stupnik</t>
  </si>
  <si>
    <t>Lastovo</t>
  </si>
  <si>
    <t>Slatina</t>
  </si>
  <si>
    <t>Brtonigla</t>
  </si>
  <si>
    <t>Lećevica</t>
  </si>
  <si>
    <t>Djelatnosti dnevne skrbi o djeci</t>
  </si>
  <si>
    <t>Obveze za zajmove po faktoringu od inozemnih osiguravajućih društava</t>
  </si>
  <si>
    <t>26483</t>
  </si>
  <si>
    <t>Obveze za financijski leasing od ostalih inozemnih financijskih institucija</t>
  </si>
  <si>
    <t>Obveze za zajmove po faktoringu od ostalih inozemnih financijskih institucija</t>
  </si>
  <si>
    <t>Obveze za zajmove po faktoringu od tuzemnih trgovačkih društava izvan javnog sektora</t>
  </si>
  <si>
    <t>Obveze za zajmove po faktoringu od tuzemnih obrtnika</t>
  </si>
  <si>
    <t>Obveze za zajmove po faktoringu od inozemnih trgovačkih društava</t>
  </si>
  <si>
    <t>Obveze za zajmove po faktoringu od inozemnih obrtnika</t>
  </si>
  <si>
    <t>Nuštar</t>
  </si>
  <si>
    <t>Umag</t>
  </si>
  <si>
    <t>Funtana</t>
  </si>
  <si>
    <t>Obrovac</t>
  </si>
  <si>
    <t>Unešić</t>
  </si>
  <si>
    <t>Fužine</t>
  </si>
  <si>
    <t>Ogulin</t>
  </si>
  <si>
    <t>Valpovo</t>
  </si>
  <si>
    <t>Doprinosi za šume</t>
  </si>
  <si>
    <t>Proizvodnja brusnih proizvoda</t>
  </si>
  <si>
    <t>Proizvodnja plemenitih metala</t>
  </si>
  <si>
    <t>Proizvodnja aluminija</t>
  </si>
  <si>
    <t>Proizvodnja bakra</t>
  </si>
  <si>
    <t>Proizvodnja ostalih obojenih metala</t>
  </si>
  <si>
    <t>Lijevanje željeza</t>
  </si>
  <si>
    <t>Lijevanje čelika</t>
  </si>
  <si>
    <t>HRVATSKI SABOR</t>
  </si>
  <si>
    <t>Gradnja vodova za električnu struju i telekomunikacije</t>
  </si>
  <si>
    <t>Gradnja vodnih građevina</t>
  </si>
  <si>
    <t>Gradnja ostalih građevina niskogradnje, d. n.</t>
  </si>
  <si>
    <t>Religijske i druge službe zajednice</t>
  </si>
  <si>
    <t>085</t>
  </si>
  <si>
    <t>Istraživanje i razvoj rekreacije, kulture i religije</t>
  </si>
  <si>
    <t>086</t>
  </si>
  <si>
    <t>Rashodi za rekreaciju, kulturu i religiju koji nisu drugdje svrstani</t>
  </si>
  <si>
    <t>09</t>
  </si>
  <si>
    <t>091</t>
  </si>
  <si>
    <t>0911</t>
  </si>
  <si>
    <t>0912</t>
  </si>
  <si>
    <t>092</t>
  </si>
  <si>
    <t>0921</t>
  </si>
  <si>
    <t>Niže srednjoškolsko obrazovanje</t>
  </si>
  <si>
    <t>0922</t>
  </si>
  <si>
    <t>Višak prihoda poslovanja - preneseni</t>
  </si>
  <si>
    <t>92221</t>
  </si>
  <si>
    <t>Proizvodnja strojeva za plastiku i gumu</t>
  </si>
  <si>
    <t>Proizvodnja ostalih strojeva za posebne namjene, d. n.</t>
  </si>
  <si>
    <t>Proizvodnja karoserija za motorna vozila, prikolica i poluprikolica</t>
  </si>
  <si>
    <t xml:space="preserve">Proizvodnja električne i elektroničke opreme za motorna vozila </t>
  </si>
  <si>
    <t xml:space="preserve">Proizvodnja ostalih dijelova i pribora za motorna vozila </t>
  </si>
  <si>
    <t>Gradnja brodova i plutajućih objekata</t>
  </si>
  <si>
    <t>Gradnja čamaca za razonodu i sportskih čamaca</t>
  </si>
  <si>
    <t>02924</t>
  </si>
  <si>
    <t>025 i 02925</t>
  </si>
  <si>
    <t>162</t>
  </si>
  <si>
    <t>Potraživanja za doprinose</t>
  </si>
  <si>
    <t>164</t>
  </si>
  <si>
    <t>Otplata glavnice primljenih zajmova od trgovačkih društava u javnom sektoru</t>
  </si>
  <si>
    <t>Izdaci za otplatu glavnice za izdane trezorske zapise u inozemstvu</t>
  </si>
  <si>
    <t>Izdaci za otplatu glavnice za izdane obveznice u zemlji</t>
  </si>
  <si>
    <t>Zajmovi ostalim izvanproračunskim korisnicima državnog proračuna</t>
  </si>
  <si>
    <t>1377</t>
  </si>
  <si>
    <t>Zajmovi izvanproračunskim korisnicima županijskih, gradskih i općinskih proračuna</t>
  </si>
  <si>
    <t>FERIČANCI</t>
  </si>
  <si>
    <t>FUŽINE</t>
  </si>
  <si>
    <t>Depoziti u inozemnim kreditnim i ostalim financijskim institucijama</t>
  </si>
  <si>
    <t>4.0.6.</t>
  </si>
  <si>
    <t>Opis AOP oznake 639 je ispravljen, glasio je "Rashodi budućih razdoblja", novi opis je "Unaprijed plaćeni rashodi budućih razdoblja". Ispravljena pogrešna formula na AOP-u 407. Ispravljena je pogrešna formula u kontroli 028.</t>
  </si>
  <si>
    <t>Bošnjaci</t>
  </si>
  <si>
    <t>Kršan</t>
  </si>
  <si>
    <t>Senj</t>
  </si>
  <si>
    <t>Brckovljani</t>
  </si>
  <si>
    <t>Kukljica</t>
  </si>
  <si>
    <t>Severin</t>
  </si>
  <si>
    <t>Brdovec</t>
  </si>
  <si>
    <t>Kula Norinska</t>
  </si>
  <si>
    <t>Sibinj</t>
  </si>
  <si>
    <t>Brela</t>
  </si>
  <si>
    <t>Stanje 1. siječnja</t>
  </si>
  <si>
    <t>Stanje 31. prosinca</t>
  </si>
  <si>
    <t>01</t>
  </si>
  <si>
    <t>Obveze za inozemne kredite i zajmove</t>
  </si>
  <si>
    <t>Obveze za tuzemne kredite i zajmove</t>
  </si>
  <si>
    <t>Obveze za čekove i mjenice</t>
  </si>
  <si>
    <t>a) Prekoračenje 1 do 60 dana</t>
  </si>
  <si>
    <t>b) Prekoračenje 61 do 180 dana</t>
  </si>
  <si>
    <t>c) Prekoračenje 181 do 360 dana</t>
  </si>
  <si>
    <t>d) Prekoračenje preko 360 dana</t>
  </si>
  <si>
    <t>Obveze za financijsku imovinu</t>
  </si>
  <si>
    <t>Javni red i sigurnost (AOP 025 do 030)</t>
  </si>
  <si>
    <t>Obračunati prihodi od prodaje nefinancijske imovine</t>
  </si>
  <si>
    <t>98</t>
  </si>
  <si>
    <t>Rezerviranja viška prihoda</t>
  </si>
  <si>
    <t>99</t>
  </si>
  <si>
    <t>Izvanbilančni zapisi (= 0)</t>
  </si>
  <si>
    <t>991</t>
  </si>
  <si>
    <t>Istraživanje i razvoj: Ostale industrije</t>
  </si>
  <si>
    <t>Ekonomski poslovi koji nisu drugdje svrstani</t>
  </si>
  <si>
    <t>Gospodarenje otpadom</t>
  </si>
  <si>
    <t>Gospodarenje otpadnim vodama</t>
  </si>
  <si>
    <t>Smanjenje zagađivanja</t>
  </si>
  <si>
    <t>Zaštita bioraznolikosti i krajolika</t>
  </si>
  <si>
    <t>Proizvodnja robe za kućanstvo i higijenu te toaletnih potrepština od papira</t>
  </si>
  <si>
    <t>Proizvodnja ostalih proizvoda od papira i kartona</t>
  </si>
  <si>
    <t xml:space="preserve">Ostalo tiskanje </t>
  </si>
  <si>
    <t>Usluge pripreme za tisak i objavljivanje</t>
  </si>
  <si>
    <t xml:space="preserve">Knjigoveške i srodne usluge </t>
  </si>
  <si>
    <t>P-VRIO (VP 156)</t>
  </si>
  <si>
    <t>9221x, 9222x</t>
  </si>
  <si>
    <t>96, 97</t>
  </si>
  <si>
    <t>Proizvodnja škroba i škrobnih proizvoda</t>
  </si>
  <si>
    <t>Proizvodnja šećera</t>
  </si>
  <si>
    <t>Prerada čaja i kave</t>
  </si>
  <si>
    <t>Ostali rashodi za zaposlene</t>
  </si>
  <si>
    <t>Prihodi od HZZO-a na temelju ugovornih obveza</t>
  </si>
  <si>
    <r>
      <t xml:space="preserve">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t>
    </r>
    <r>
      <rPr>
        <sz val="10"/>
        <color indexed="12"/>
        <rFont val="Arial"/>
        <family val="2"/>
        <charset val="238"/>
      </rPr>
      <t>U kontrole 148 do 156 dopuštene su iznimke na neke AOP oznake te za neke korisnike.</t>
    </r>
  </si>
  <si>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</si>
  <si>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</si>
  <si>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</si>
  <si>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MINISTARSTVO POLJOPRIVREDE</t>
  </si>
  <si>
    <t>MINISTARSTVO REGIONALNOGA RAZVOJA I FONDOVA EUROPSKE UNIJE</t>
  </si>
  <si>
    <t>Bogdanovci</t>
  </si>
  <si>
    <t>Križ</t>
  </si>
  <si>
    <t>Seget</t>
  </si>
  <si>
    <t>Bol</t>
  </si>
  <si>
    <t>Križevci</t>
  </si>
  <si>
    <t>Selca</t>
  </si>
  <si>
    <t>Borovo</t>
  </si>
  <si>
    <t>AOP 952 je samo dio AOP-a 605 i mora biti manji ili jednak njemu u oba stupca podataka</t>
  </si>
  <si>
    <t>AOP 608 mora biti jednak zbroju AOP-a: 953+954 u oba stupca podataka. Dopušteno je odstupanje od 1kn zbog zaokruživanja.</t>
  </si>
  <si>
    <t>AOP 609 mora biti jednak zbroju AOP-a: 955+956 u oba stupca podataka. Dopušteno je odstupanje od 1kn zbog zaokruživanja.</t>
  </si>
  <si>
    <t>Proračunski korisnik jedinice lokalne i područne (regionalne) samouprave koji obavlja poslove u sklopu funkcija koje se decentraliziraju</t>
  </si>
  <si>
    <t>Ostale tekuće obveze</t>
  </si>
  <si>
    <t>24</t>
  </si>
  <si>
    <t>Obveze za nabavu nefinancijske imovine</t>
  </si>
  <si>
    <t>25</t>
  </si>
  <si>
    <t>2511</t>
  </si>
  <si>
    <t>Obveze za čekove</t>
  </si>
  <si>
    <t>Ispravak vrijednosti knjiga, umjetničkih djela i ostalih izložbenih vrijednosti</t>
  </si>
  <si>
    <t>Sitni inventar u upotrebi</t>
  </si>
  <si>
    <t>Ostala nefinancijska dugotrajna imovina u pripremi</t>
  </si>
  <si>
    <t>Odnosi s javnošću i djelatnosti priopćivanja</t>
  </si>
  <si>
    <t>Savjetovanje u vezi s poslovanjem i ostalim upravljanjem</t>
  </si>
  <si>
    <t>Arhitektonske djelatnosti</t>
  </si>
  <si>
    <t>Inženjerstvo i s njim povezano tehničko savjetovanje</t>
  </si>
  <si>
    <t>Istraživanje i eksperimentalni razvoj u biotehnologiji</t>
  </si>
  <si>
    <t>Ostalo istraživanje i eksperimentalni razvoj u prirodnim, tehničkim i tehnološkim znanostima</t>
  </si>
  <si>
    <t>Proizvodnja radijatora i kotlova za centralno grijanje</t>
  </si>
  <si>
    <t>BRKONT</t>
  </si>
  <si>
    <t>Proizvodnja motornih vozila</t>
  </si>
  <si>
    <t>Kamate za izdane trezorske zapise u inozemstvu</t>
  </si>
  <si>
    <t>Porez na cestovna motorna vozila</t>
  </si>
  <si>
    <t>Potraživanja za pomoći od međunarodnih organizacija te institucija i tijela EU</t>
  </si>
  <si>
    <t>1633</t>
  </si>
  <si>
    <t>Primljeni zajmovi od ostalih izvanproračunskih korisnika državnog proračuna</t>
  </si>
  <si>
    <t>8477</t>
  </si>
  <si>
    <t>Primljeni zajmovi od izvanproračunskih korisnika županijskih, gradskih i općinskih proračuna</t>
  </si>
  <si>
    <t>Kutjevo</t>
  </si>
  <si>
    <t>Sirač</t>
  </si>
  <si>
    <t>Breznički Hum</t>
  </si>
  <si>
    <t>Labin</t>
  </si>
  <si>
    <t>Sisak</t>
  </si>
  <si>
    <t>Brinje</t>
  </si>
  <si>
    <t>Lanišće</t>
  </si>
  <si>
    <t xml:space="preserve">Kapitalne pomoći subjektima izvan javnog sektora iz EU sredstava </t>
  </si>
  <si>
    <t>Obvezni dodatni podaci</t>
  </si>
  <si>
    <t>26224,26233, 26244,26314</t>
  </si>
  <si>
    <t>Promjene u obujmu imovine (AOP 019+026)</t>
  </si>
  <si>
    <t>Promjene u obujmu nefinancijske imovine (AOP 020 do 025)</t>
  </si>
  <si>
    <t>Promjene u obujmu financijske imovine (AOP 027 do 033)</t>
  </si>
  <si>
    <t>9152</t>
  </si>
  <si>
    <t>6528</t>
  </si>
  <si>
    <t>Prihodi od novčane naknade poslodavca zbog nezapošljavanja osoba s invaliditetom</t>
  </si>
  <si>
    <t>Ostali tuzemni vrijednosni papiri</t>
  </si>
  <si>
    <t>Dani zajmovi institucijama i tijelima EU</t>
  </si>
  <si>
    <t>Dani zajmovi inozemnim vladama u EU</t>
  </si>
  <si>
    <t>Dani zajmovi inozemnim vladama izvan EU</t>
  </si>
  <si>
    <t>Ostala trgovina na malo u nespecijaliziranim prodavaonicama</t>
  </si>
  <si>
    <t>Obveze za rashode poslovanja (AOP 005 do 011)</t>
  </si>
  <si>
    <t>Dani zajmovi izvanproračunskim korisnicima županijskih, gradskih i općinskih proračuna po protestiranim jamstvima</t>
  </si>
  <si>
    <t>Naknade građanima i kućanstvima na temelju osiguranja iz EU sredstava</t>
  </si>
  <si>
    <t xml:space="preserve">Ostale naknade građanima i kućanstvima iz proračuna (AOP 254 do 256) </t>
  </si>
  <si>
    <t>3723</t>
  </si>
  <si>
    <t>Naknade građanima i kućanstvima iz EU sredstava</t>
  </si>
  <si>
    <t>Ostali rashodi (AOP 258+262+266+272)</t>
  </si>
  <si>
    <t>Zbroj AOP-a: 858+859 je samo dio AOP-a 488 i mora biti manji ili jednak njemu u oba stupca podataka</t>
  </si>
  <si>
    <t>Zbroj AOP-a: 860 do 862 je samo dio AOP-a 489 i mora biti manji ili jednak njemu u oba stupca podataka</t>
  </si>
  <si>
    <t>AOP 863 je samo dio AOP-a 490 i mora biti manji ili jednak njemu u oba stupca podataka</t>
  </si>
  <si>
    <t>Zbroj AOP-a: 864+865 je samo dio AOP-a 491 i mora biti manji ili jednak njemu u oba stupca podataka</t>
  </si>
  <si>
    <t>AOP 866 je samo dio AOP-a 493 i mora biti manji ili jednak njemu u oba stupca podataka</t>
  </si>
  <si>
    <t>AOP 867 je samo dio AOP-a 494 i mora biti manji ili jednak njemu u oba stupca podataka</t>
  </si>
  <si>
    <t>AOP 868 je samo dio AOP-a 495 i mora biti manji ili jednak njemu u oba stupca podataka</t>
  </si>
  <si>
    <t>AOP 498 mora biti jednak zbroju AOP-a: 869+870 u oba stupca podataka. Dopušteno je odstupanje od 1kn zbog zaokruživanja.</t>
  </si>
  <si>
    <t>AOP 499 mora biti jednak zbroju AOP-a: 871+872 u oba stupca podataka. Dopušteno je odstupanje od 1kn zbog zaokruživanja.</t>
  </si>
  <si>
    <r>
      <t xml:space="preserve">Razina </t>
    </r>
    <r>
      <rPr>
        <b/>
        <sz val="8"/>
        <rFont val="Arial"/>
        <family val="2"/>
        <charset val="238"/>
      </rPr>
      <t>31 ne smije imati popunjene AOP oznake</t>
    </r>
    <r>
      <rPr>
        <sz val="8"/>
        <rFont val="Arial"/>
        <family val="2"/>
        <charset val="238"/>
      </rPr>
      <t>: 412 do 416, 419, 429 do 431, 435, 436, 450 do 452, 455 do 458, 461, 473, 475 do 479, 489 do 491, 495, 496.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</si>
  <si>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508, 511 do 514, 517, 520 do 524, 527, 537 do 539, 543, 544, 560, 563 do 569, 579, 582, 584 do 588.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</si>
  <si>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605, 606, 616 do 618, 621, 624, 642, 644, 685, 699, 701, 703, 705. Ako je na bilo kojoj od ovih AOP oznaka upisan iznos za razinu 31 obrazac je neispravan.</t>
    </r>
  </si>
  <si>
    <t>2.1.0.</t>
  </si>
  <si>
    <t>Sveti Ilija</t>
  </si>
  <si>
    <t>Donja Dubrava</t>
  </si>
  <si>
    <t>Marijanci</t>
  </si>
  <si>
    <t>Sveti Ivan Zelina</t>
  </si>
  <si>
    <t>Primljeni zajmovi od tuzemnih trgovačkih društava izvan javnog sektora - dugoročni</t>
  </si>
  <si>
    <t>Primljeni zajmovi od inozemnih trgovačkih društava - dugoročni</t>
  </si>
  <si>
    <t>Primljeni zajmovi od državnog proračuna - kratkoročni</t>
  </si>
  <si>
    <t>Uzajamni fondovi (trustovi), ostali fondovi i slični financijski subjekti</t>
  </si>
  <si>
    <t>Financijski leasing</t>
  </si>
  <si>
    <t>Proizvodnja kakao, čokoladnih i bombonskih proizvoda</t>
  </si>
  <si>
    <t>Proizvodnja začina i drugih dodataka hrani</t>
  </si>
  <si>
    <t>Obveze za zajmove po faktoringu od kreditnih institucija,  osiguravajućih društava, financijskih institucija i trgovačkih društava u javnom sektoru</t>
  </si>
  <si>
    <t>26464,26473, 26484,26554, 26564</t>
  </si>
  <si>
    <t>Obveze za zajmove po faktoringu od inozemnih kreditnih institucija, inozemnih osiguravajućih društava, ostalih inozemnih financijskih institucija, inozemnih trgovačkih društava i inozemnih obrtnika</t>
  </si>
  <si>
    <t>Naziv stavke</t>
  </si>
  <si>
    <t>Ostvareno u izvještajnom razdoblju preth. godine</t>
  </si>
  <si>
    <r>
      <t xml:space="preserve">Prihodi od prodaje proizvoda i robe te pruženih usluga i prihodi od donacija </t>
    </r>
    <r>
      <rPr>
        <sz val="8"/>
        <rFont val="Arial"/>
        <family val="2"/>
        <charset val="238"/>
      </rPr>
      <t>(AOP 124+127)</t>
    </r>
  </si>
  <si>
    <r>
      <t xml:space="preserve">Naknade građanima i kućanstvima na temelju osiguranja i druge naknade </t>
    </r>
    <r>
      <rPr>
        <sz val="8"/>
        <rFont val="Arial"/>
        <family val="2"/>
        <charset val="238"/>
      </rPr>
      <t>(AOP 247+253)</t>
    </r>
  </si>
  <si>
    <t>Kazne za porezne prekršaje</t>
  </si>
  <si>
    <t>Kazne za prekršaje trgovačkih društava - privredne prijestupe</t>
  </si>
  <si>
    <t>Kazne i druge mjere u kaznenom postupku</t>
  </si>
  <si>
    <t>Promjene</t>
  </si>
  <si>
    <t>Iznos povećanja</t>
  </si>
  <si>
    <t>Iznos smanjenja</t>
  </si>
  <si>
    <t>9151</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</si>
  <si>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</si>
  <si>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</si>
  <si>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</si>
  <si>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</si>
  <si>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</si>
  <si>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</si>
  <si>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</si>
  <si>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</si>
  <si>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</si>
  <si>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</si>
  <si>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</si>
  <si>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</si>
  <si>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</si>
  <si>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Porez na dodanu vrijednost</t>
  </si>
  <si>
    <t>Porez na promet</t>
  </si>
  <si>
    <t>7228</t>
  </si>
  <si>
    <t>Trgovina na veliko ostalim poluproizvodima</t>
  </si>
  <si>
    <t>Zajmovi ostalim inozemnim financijskim institucijama</t>
  </si>
  <si>
    <t>1365</t>
  </si>
  <si>
    <t>Zajmovi inozemnim trgovačkim društvima</t>
  </si>
  <si>
    <t>1366</t>
  </si>
  <si>
    <t>Zajmovi inozemnim obrtnicima</t>
  </si>
  <si>
    <t>1512</t>
  </si>
  <si>
    <t>1513</t>
  </si>
  <si>
    <t>1514</t>
  </si>
  <si>
    <t>Potraživanja za kazne i upravne mjere te ostale prihode</t>
  </si>
  <si>
    <t>MOTOVUN</t>
  </si>
  <si>
    <t>MRKOPALJ</t>
  </si>
  <si>
    <t>MURSKO SREDIŠĆE</t>
  </si>
  <si>
    <t>NAŠICE</t>
  </si>
  <si>
    <t>NEDELIŠĆE</t>
  </si>
  <si>
    <t>NEREŽIŠĆA</t>
  </si>
  <si>
    <t>NETRETIĆ</t>
  </si>
  <si>
    <t>NIN</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</si>
  <si>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</si>
  <si>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</si>
  <si>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</si>
  <si>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</si>
  <si>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</si>
  <si>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</si>
  <si>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</si>
  <si>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</si>
  <si>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</si>
  <si>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Sitni inventar i auto gume</t>
  </si>
  <si>
    <t>Djelatnosti kućanstava koja zapošljavaju poslugu</t>
  </si>
  <si>
    <t>Djelatnosti privatnih kućanstava koja obavljaju različite usluge za vlastite potrebe</t>
  </si>
  <si>
    <t>Davanje u zakup (leasing) prava na uporabu intelektualnog vlasništva i sličnih proizvoda, osim radova koji su zaštićeni autorskim pravima</t>
  </si>
  <si>
    <t>Djelatnosti agencija za zapošljavanje</t>
  </si>
  <si>
    <t>Djelatnosti agencija za privremeno zapošljavanje</t>
  </si>
  <si>
    <t>Popravljen je prikaz datuma od i do na nekim obrascima koji se je poremetio ubacivanjem novih razdoblja za 2010.</t>
  </si>
  <si>
    <t>Trgovina na malo telekomunikacijskom opremom u specijaliziranim prodavaonicama</t>
  </si>
  <si>
    <t>4.0.4.</t>
  </si>
  <si>
    <t>Proizvodnja pripremljene stočne hrane</t>
  </si>
  <si>
    <t>2.0.0.</t>
  </si>
  <si>
    <t>2.0.1.</t>
  </si>
  <si>
    <t>2.0.2.</t>
  </si>
  <si>
    <t>2.0.3.</t>
  </si>
  <si>
    <t>Mihovljan</t>
  </si>
  <si>
    <t>Svetvinčenat</t>
  </si>
  <si>
    <t>Donji Miholjac</t>
  </si>
  <si>
    <t>Mikleuš</t>
  </si>
  <si>
    <t>Šandrovac</t>
  </si>
  <si>
    <t>Donji Vidovec</t>
  </si>
  <si>
    <t>Milna</t>
  </si>
  <si>
    <t>Šenkovec</t>
  </si>
  <si>
    <t>Dragalić</t>
  </si>
  <si>
    <t>Tekuće pomoći od institucija i tijela EU</t>
  </si>
  <si>
    <t>Kapitalne pomoći od institucija i tijela EU</t>
  </si>
  <si>
    <t>Trgovina na veliko drvom, građevinskim materijalom i sanitarnom opremom</t>
  </si>
  <si>
    <t>Velika Ludina</t>
  </si>
  <si>
    <t>Dani zajmovi inozemnim kreditnim institucijama</t>
  </si>
  <si>
    <t>Obveze za rashode poslovanja - dospjele</t>
  </si>
  <si>
    <r>
      <t>Potvrda o primitku</t>
    </r>
    <r>
      <rPr>
        <sz val="10"/>
        <color indexed="18"/>
        <rFont val="Arial"/>
        <family val="2"/>
        <charset val="238"/>
      </rPr>
      <t xml:space="preserve"> se izdaje samo </t>
    </r>
    <r>
      <rPr>
        <b/>
        <sz val="10"/>
        <color indexed="18"/>
        <rFont val="Arial"/>
        <family val="2"/>
        <charset val="238"/>
      </rPr>
      <t>za potpun i ispravan izvještaj</t>
    </r>
    <r>
      <rPr>
        <sz val="10"/>
        <color indexed="18"/>
        <rFont val="Arial"/>
        <family val="2"/>
        <charset val="238"/>
      </rPr>
      <t xml:space="preserve"> (svi potrebni obrasci popunjeni i sve kontrole točne). U slučaju nepotpunog ili neispravnog izvještaja, korisniku se izdaje samo lista pogrešaka. Utvrdite li bilo kakvu pogrešku ili nedostatak kontrole na obrascu, ili prilikom predaje u Finu dobijete ispis pogrešaka koje smatrate da ne stoje, dostavite popunjenu Excel datoteku i izlist pogreški na adresu e-pošte: </t>
    </r>
    <r>
      <rPr>
        <b/>
        <sz val="10"/>
        <color indexed="18"/>
        <rFont val="Arial"/>
        <family val="2"/>
        <charset val="238"/>
      </rPr>
      <t>proracuni@fina.hr</t>
    </r>
  </si>
  <si>
    <t>Ostalo ustupanje ljudskih resursa</t>
  </si>
  <si>
    <t>Djelatnosti putničkih agencija</t>
  </si>
  <si>
    <t>Djelatnosti organizatora putovanja (turoperatora)</t>
  </si>
  <si>
    <t>ZAGORSKA SELA</t>
  </si>
  <si>
    <t>ZAGVOZD</t>
  </si>
  <si>
    <t>ZAŽABLJE</t>
  </si>
  <si>
    <t>ZDENCI</t>
  </si>
  <si>
    <t>ZEMUNIK DONJI</t>
  </si>
  <si>
    <t>Dani zajmovi inozemnim osiguravajućim društvima</t>
  </si>
  <si>
    <t>Dani zajmovi ostalim inozemnim financijskim institucijama</t>
  </si>
  <si>
    <t>Dani zajmovi tuzemnim trgovačkim društvima izvan javnog sektora</t>
  </si>
  <si>
    <t>Dani zajmovi tuzemnim obrtnicima</t>
  </si>
  <si>
    <t>Dani zajmovi inozemnim trgovačkim društvima</t>
  </si>
  <si>
    <t>Dani zajmovi inozemnim obrtnicima</t>
  </si>
  <si>
    <t>Dani zajmovi državnom proračunu</t>
  </si>
  <si>
    <t>Dani zajmovi županijskim proračunima</t>
  </si>
  <si>
    <t>Dani zajmovi gradskim proračunima</t>
  </si>
  <si>
    <t>Popravak satova i nakita</t>
  </si>
  <si>
    <t>Ostali smještaj</t>
  </si>
  <si>
    <t>Šifra</t>
  </si>
  <si>
    <t xml:space="preserve">Zatezne kamate </t>
  </si>
  <si>
    <t>Ostali nespomenuti financijski rashodi</t>
  </si>
  <si>
    <t>Cestovni prijevoz robe</t>
  </si>
  <si>
    <t>Proizvodnja boja, lakova i sličnih premaza, grafičkih boja i kitova</t>
  </si>
  <si>
    <t>Trgovina na malo mesom i mesnim proizvodima u specijaliziranim prodavaonicama</t>
  </si>
  <si>
    <t>Djelatnosti sportskih klubova</t>
  </si>
  <si>
    <t>Fitnes centri</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</si>
  <si>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</si>
  <si>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</si>
  <si>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</si>
  <si>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</si>
  <si>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</si>
  <si>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</si>
  <si>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</si>
  <si>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</si>
  <si>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</si>
  <si>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Viljevo</t>
  </si>
  <si>
    <t>Gračac</t>
  </si>
  <si>
    <t>Otočac</t>
  </si>
  <si>
    <t>Vinica</t>
  </si>
  <si>
    <t>2.0.7.</t>
  </si>
  <si>
    <t>Obveze za vrijednosne papire</t>
  </si>
  <si>
    <t>91522</t>
  </si>
  <si>
    <t>4.0.1.</t>
  </si>
  <si>
    <t>Novac u banci (AOP 066 do 069)</t>
  </si>
  <si>
    <t>1111</t>
  </si>
  <si>
    <t>Novac na računu kod Hrvatske narodne banke</t>
  </si>
  <si>
    <t>Popravljena kontrola broj 9 u kojoj je za razinu 23 traženo da bude upisan i obrazac NT, a stvarno ne treba biti.</t>
  </si>
  <si>
    <t>2.0.5.</t>
  </si>
  <si>
    <t>Poslovanje financijskih tržišta</t>
  </si>
  <si>
    <t>Djelatnosti koje se obavljaju nakon žetve usjeva (priprema usjeva za primarna tržišta)</t>
  </si>
  <si>
    <t>Dorada sjemena za sjemenski materijal</t>
  </si>
  <si>
    <t>Lov, stupičarenje i uslužne djelatnosti povezane s njima</t>
  </si>
  <si>
    <t>Cjevovodni transport</t>
  </si>
  <si>
    <t>Središnje bankarstvo</t>
  </si>
  <si>
    <t>Ostalo kreditno posredovanje</t>
  </si>
  <si>
    <t>AOP 250 mora biti jednak zbroju AOP-a: 764 do 766 u oba stupca podataka. Dopušteno je odstupanje od 1kn zbog zaokruživanja.</t>
  </si>
  <si>
    <t>Trgovina na malo odjećom u specijaliziranim prodavaonicama</t>
  </si>
  <si>
    <t>Dodan komentar u obrazac Obveze na AOP oznaku 001. Ispravljen pogrešan opis AOP oznake 639. Ispravljena kontrola 13 koja je pogreškom uspoređivala AOP 639 iz PR-RAS obrasca i 159 iz Bilance. Ispravno je da je uspoređuje sa AOP oznakom 158 iz Bilance.</t>
  </si>
  <si>
    <t>Štavljenje i obrada kože; dorada i bojenje krzna</t>
  </si>
  <si>
    <t>Proizvodnja putnih i ručnih torba i slično, sedlarskih i remenarskih proizvoda</t>
  </si>
  <si>
    <t xml:space="preserve">Višak primitaka od financijske imovine - preneseni </t>
  </si>
  <si>
    <t>92223</t>
  </si>
  <si>
    <t>Manjak primitaka od financijske imovine - preneseni</t>
  </si>
  <si>
    <t>Reguliranje i poboljšavanje poslovanja u gospodarstvu</t>
  </si>
  <si>
    <t>Poslovi javnog reda i sigurnosti</t>
  </si>
  <si>
    <t>Djelatnosti vatrogasne službe</t>
  </si>
  <si>
    <t>Djelatnosti obveznoga socijalnog osiguranja</t>
  </si>
  <si>
    <t>Opće srednje obrazovanje</t>
  </si>
  <si>
    <t>Tehničko i strukovno srednje obrazovanje</t>
  </si>
  <si>
    <t>Obrazovanje nakon srednjeg koje nije visoko</t>
  </si>
  <si>
    <t xml:space="preserve">Visoko obrazovanje </t>
  </si>
  <si>
    <t>SVETA NEDJELJA</t>
  </si>
  <si>
    <t>SVETI ĐURĐ</t>
  </si>
  <si>
    <t>SVETI ILIJA</t>
  </si>
  <si>
    <t>SVETI IVAN ŽABNO</t>
  </si>
  <si>
    <t>SVETI JURAJ NA BREGU</t>
  </si>
  <si>
    <t>SVETI MARTIN NA MURI</t>
  </si>
  <si>
    <t>SVETI PETAR OREHOVEC</t>
  </si>
  <si>
    <t>OPĆE KONTROLE - Kontrole podataka iz zaglavlja i kontrole popunjenosti obrazaca</t>
  </si>
  <si>
    <t>Promjene u vrijednosti (revalorizacija) i obujmu obveza (AOP 035+040)</t>
  </si>
  <si>
    <t>91521</t>
  </si>
  <si>
    <t>Promjene u vrijednosti (revalorizacija) obveza (AOP 036 do 039)</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</si>
  <si>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</si>
  <si>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</si>
  <si>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</si>
  <si>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</si>
  <si>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Naknade troškova zaposlenima (AOP 162 do 165)</t>
  </si>
  <si>
    <t>Rashodi za materijal i energiju (AOP 167 do 173)</t>
  </si>
  <si>
    <t>2673</t>
  </si>
  <si>
    <t>Ako je iznos na AOP-u 427 veći od nule, a iznos na AOP-ima 812 i 813 jednak nuli, provjerite AOP-e 812 i 813. Ako je njihov iznos stvarno toliki, zanemarite ovu kontrolu.</t>
  </si>
  <si>
    <t>Ako je iznos na AOP-u 428 veći od nule, a iznos na AOP-ima 814 i 815 jednak nuli, provjerite AOP-e 814 i 815. Ako je njihov iznos stvarno toliki, zanemarite ovu kontrolu.</t>
  </si>
  <si>
    <t>Otplata glavnice primljenih zajmova od inozemnih vlada u EU</t>
  </si>
  <si>
    <t>Otplata glavnice primljenih zajmova od inozemnih vlada izvan EU</t>
  </si>
  <si>
    <t>Otplata glavnice primljenih kredita od kreditnih institucija u javnom sektoru</t>
  </si>
  <si>
    <t>Otplata glavnice primljenih zajmova od osiguravajućih društava u javnom sektoru</t>
  </si>
  <si>
    <t>Naknade za rad predstavničkih i izvršnih tijela, povjerenstava i slično</t>
  </si>
  <si>
    <t>Premije osiguranja</t>
  </si>
  <si>
    <t>Reprezentacija</t>
  </si>
  <si>
    <t xml:space="preserve">Ostali nespomenuti rashodi poslovanja </t>
  </si>
  <si>
    <t>Kamate za izdane trezorske zapise</t>
  </si>
  <si>
    <t>Kamate za izdane mjenice</t>
  </si>
  <si>
    <t>9673</t>
  </si>
  <si>
    <t>Obračunati prihodi od HZZO-a na temelju ugovornih obveza</t>
  </si>
  <si>
    <t>Tekuće donacije u naravi</t>
  </si>
  <si>
    <t>Kapitalne donacije neprofitnim organizacijama</t>
  </si>
  <si>
    <t>Kapitalne donacije građanima i kućanstvima</t>
  </si>
  <si>
    <t>Penali, ležarine i drugo</t>
  </si>
  <si>
    <t>Prijevozna sredstva u pomorskom i riječnom prometu</t>
  </si>
  <si>
    <t xml:space="preserve">    Broj pogrešaka</t>
  </si>
  <si>
    <t>Destiliranje, pročišćavanje i miješanje alkoholnih pića</t>
  </si>
  <si>
    <t>Građevinski objekti (AOP 356 do 359)</t>
  </si>
  <si>
    <t>Postrojenja i oprema (AOP 361 do 368)</t>
  </si>
  <si>
    <t>Prijevozna sredstva (AOP 370 do 373)</t>
  </si>
  <si>
    <t>Knjige, umjetnička djela i ostale izložbene vrijednosti (AOP 375 do 378)</t>
  </si>
  <si>
    <t>Višegodišnji nasadi i osnovno stado (AOP 380+381)</t>
  </si>
  <si>
    <t>Nematerijalna proizvedena imovina (AOP 383 do 386)</t>
  </si>
  <si>
    <t>Rashodi za nabavu plemenitih metala i ostalih pohranjenih vrijednosti (AOP 388)</t>
  </si>
  <si>
    <t>Plemeniti metali i ostale pohranjene vrijednosti (AOP 389+390)</t>
  </si>
  <si>
    <t>Rashodi za nabavu proizvedene kratkotrajne imovine (AOP 392)</t>
  </si>
  <si>
    <t>Rashodi za nabavu zaliha</t>
  </si>
  <si>
    <t>Rashodi za dodatna ulaganja na nefinancijskoj imovini (AOP 394 do 397)</t>
  </si>
  <si>
    <t>MANJAK PRIHODA OD NEFINANCIJSKE IMOVINE (AOP 341-289)</t>
  </si>
  <si>
    <t>UKUPNI PRIHODI (AOP 001+289)</t>
  </si>
  <si>
    <t>UKUPNI RASHODI (AOP 281+341)</t>
  </si>
  <si>
    <t>UKUPAN VIŠAK PRIHODA (AOP 403-404)</t>
  </si>
  <si>
    <t>UKUPAN MANJAK PRIHODA (AOP 404-403)</t>
  </si>
  <si>
    <t>Višak prihoda - preneseni (AOP 284+400-285-401)</t>
  </si>
  <si>
    <t>Manjak prihoda - preneseni (AOP 285+401-284-400)</t>
  </si>
  <si>
    <t>Obračunati prihodi - nenaplaćeni (AOP 286+402)</t>
  </si>
  <si>
    <t>Primici i izdaci</t>
  </si>
  <si>
    <t>Primici od financijske imovine i zaduživanja (AOP 411+449+462+474+505)</t>
  </si>
  <si>
    <t>Primljeni povrati glavnice danih zajmova i depozita (AOP 412+417+420+424+425+432+437+445)</t>
  </si>
  <si>
    <t>Povrat zajmova danih tuzemnim obrtnicima - kratkoročni</t>
  </si>
  <si>
    <t>Ako je iznos na AOP-u 488 veći od nule, a iznos na AOP-ima 858 i 859 jednaki nuli, provjerite AOP-e 858 i 859. Ako je njihov iznos stvarno toliki, zanemarite ovu kontrolu.</t>
  </si>
  <si>
    <t>12911</t>
  </si>
  <si>
    <t>Potraživanja za naknade koje se refundiraju</t>
  </si>
  <si>
    <t>12912</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</si>
  <si>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</si>
  <si>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</si>
  <si>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</si>
  <si>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</si>
  <si>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</si>
  <si>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</si>
  <si>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</si>
  <si>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</si>
  <si>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</si>
  <si>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16721</t>
  </si>
  <si>
    <t>Potraživanja za prihode proračunskih korisnika uplaćene u proračun</t>
  </si>
  <si>
    <t>23952</t>
  </si>
  <si>
    <t>Obveze za depozite</t>
  </si>
  <si>
    <t>23953</t>
  </si>
  <si>
    <r>
      <t xml:space="preserve">U obrasce se unose iznosi </t>
    </r>
    <r>
      <rPr>
        <b/>
        <sz val="8"/>
        <rFont val="Arial"/>
        <family val="2"/>
        <charset val="238"/>
      </rPr>
      <t>samo pojedinačnih</t>
    </r>
    <r>
      <rPr>
        <sz val="8"/>
        <rFont val="Arial"/>
        <family val="2"/>
        <charset val="238"/>
      </rPr>
      <t xml:space="preserve"> AOP oznaka. </t>
    </r>
    <r>
      <rPr>
        <b/>
        <sz val="8"/>
        <rFont val="Arial"/>
        <family val="2"/>
        <charset val="238"/>
      </rPr>
      <t>Sumarne</t>
    </r>
    <r>
      <rPr>
        <sz val="8"/>
        <rFont val="Arial"/>
        <family val="2"/>
        <charset val="238"/>
      </rPr>
      <t xml:space="preserve"> AOP oznake se zaštićene su, u njih nije moguć unos, a izračunavaju se automatski na osnovu upisanih pojedinačnih iznosa. Upisuju se samo cjelobrojne vrijednosti. Iznosi s lipama nisu dopušteni. Sumarne AOP oznake u obrascu plave boje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r>
  </si>
  <si>
    <t>056</t>
  </si>
  <si>
    <t>06</t>
  </si>
  <si>
    <t>061</t>
  </si>
  <si>
    <t>Zalihe za obavljanje djelatnosti</t>
  </si>
  <si>
    <t>062</t>
  </si>
  <si>
    <t>Proizvodnja i proizvodi</t>
  </si>
  <si>
    <t>064</t>
  </si>
  <si>
    <t>Roba za daljnju prodaju</t>
  </si>
  <si>
    <t>1</t>
  </si>
  <si>
    <t>111</t>
  </si>
  <si>
    <t>Iznajmljivanje i davanje u zakup (leasing) uredskih strojeva i opreme (uključujući računala)</t>
  </si>
  <si>
    <t>Iznajmljivanje i davanje u zakup (leasing) plovnih prijevoznih sredstava</t>
  </si>
  <si>
    <t>Iznajmljivanje i davanje u zakup (leasing) zračnih prijevoznih sredstava</t>
  </si>
  <si>
    <t>Konsolidirani proračun jedinice lokalne i područne (regionalne) samouprave;</t>
  </si>
  <si>
    <t>Oznaka</t>
  </si>
  <si>
    <t>Značenje oznake razine</t>
  </si>
  <si>
    <t>Dodana mogućnost odabira svih razdoblje za 2010. godinu, dodani novi razdjeli za 2010.</t>
  </si>
  <si>
    <t>IZVJEŠTAJ O PRIHODIMA I RASHODIMA, PRIMICIMA I IZDACIMA</t>
  </si>
  <si>
    <t>Kontrole obrasca P-VRIO ––––&gt;</t>
  </si>
  <si>
    <t>Trgovina na veliko cvijećem i sadnicama</t>
  </si>
  <si>
    <t>Podravska Moslavina</t>
  </si>
  <si>
    <t>Obveze za jamčevine</t>
  </si>
  <si>
    <t>Ostale nespomenute obveze</t>
  </si>
  <si>
    <t xml:space="preserve">Obveze za naplaćene tuđe prihode </t>
  </si>
  <si>
    <t>Obveze proračuna za naplaćene prihode proračunskog korisnika</t>
  </si>
  <si>
    <t>Obveze za EU predujmove</t>
  </si>
  <si>
    <t>Obveze proračunskih korisnika za povrat u proračun</t>
  </si>
  <si>
    <t>Opis stavke</t>
  </si>
  <si>
    <t>Stanje obveza 1. siječnja (=AOP 036* iz Izvještaja o obvezama za prethodnu godinu)</t>
  </si>
  <si>
    <t>Povećanje obveza u izvještajnom razdoblju (AOP 003+004+012+013)</t>
  </si>
  <si>
    <t>Uputa</t>
  </si>
  <si>
    <t>Kontrole</t>
  </si>
  <si>
    <t>Sifre</t>
  </si>
  <si>
    <t>POLJE</t>
  </si>
  <si>
    <t>TEKST</t>
  </si>
  <si>
    <t>BROJ</t>
  </si>
  <si>
    <t>RKP</t>
  </si>
  <si>
    <t>Opcije i drugi financijski derivati – inozemni</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</si>
  <si>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</si>
  <si>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Subvencije kreditnim i ostalim financijskim institucijama u javnom sektoru</t>
  </si>
  <si>
    <t>Subvencije kreditnim i ostalim financijskim institucijama izvan javnog sektora</t>
  </si>
  <si>
    <t>Subvencije poljoprivrednicima i obrtnicima</t>
  </si>
  <si>
    <t>Sitni inventar (AOP 048+049-050)</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</si>
  <si>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</si>
  <si>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</si>
  <si>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</si>
  <si>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</si>
  <si>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</si>
  <si>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</si>
  <si>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</si>
  <si>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</si>
  <si>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</si>
  <si>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</si>
  <si>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</si>
  <si>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</si>
  <si>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</si>
  <si>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</si>
  <si>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37144</t>
  </si>
  <si>
    <t>Pomoć i njega u kući</t>
  </si>
  <si>
    <t>37149</t>
  </si>
  <si>
    <t>Ostale naknade na temelju osiguranja u naravi</t>
  </si>
  <si>
    <t>37211</t>
  </si>
  <si>
    <t>Naknade za dječji doplatak</t>
  </si>
  <si>
    <t>37212</t>
  </si>
  <si>
    <t>Proizvodnja oružja i streljiva</t>
  </si>
  <si>
    <t>Kovanje, prešanje, štancanje i valjanje metala; metalurgija praha</t>
  </si>
  <si>
    <t>Obrada i prevlačenje metala</t>
  </si>
  <si>
    <t>Strojna obrada metala</t>
  </si>
  <si>
    <t xml:space="preserve">Proizvodnja čeličnih bačava i sličnih posuda </t>
  </si>
  <si>
    <t>Proizvodnja ambalaže od lakih metala</t>
  </si>
  <si>
    <t>Proizvodnja proizvoda od žice, lanaca i opruga</t>
  </si>
  <si>
    <t>Proizvodnja zakovica i vijčane robe</t>
  </si>
  <si>
    <r>
      <t>Važno:</t>
    </r>
    <r>
      <rPr>
        <sz val="8"/>
        <rFont val="Arial"/>
        <family val="2"/>
        <charset val="238"/>
      </rPr>
      <t xml:space="preserve">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r>
  </si>
  <si>
    <t>Dani zajmovi općinskim proračunima po protestiranim jamstvima</t>
  </si>
  <si>
    <t>51753</t>
  </si>
  <si>
    <t>Dani zajmovi HZMO-u, HZZ-u i HZZO-u po protestiranim jamstvima</t>
  </si>
  <si>
    <t>51763</t>
  </si>
  <si>
    <t>Dani zajmovi ostalim izvanproračunskim korisnicima državnog proračuna po protestiranim jamstvima</t>
  </si>
  <si>
    <t>51773</t>
  </si>
  <si>
    <t>Uzgoj deva i ljama</t>
  </si>
  <si>
    <t>Mješovita proizvodnja</t>
  </si>
  <si>
    <t>Pomoćne djelatnosti za uzgoj usjeva</t>
  </si>
  <si>
    <t>Proizvodnja sastavljenog parketa</t>
  </si>
  <si>
    <t>Proizvodnja ostale građevne stolarije i elemenata</t>
  </si>
  <si>
    <t>Osnovno stado</t>
  </si>
  <si>
    <t>Iznajmljivanje videokaseta i diskova</t>
  </si>
  <si>
    <t>Iznajmljivanje i davanje u zakup (leasing) ostalih predmeta za osobnu uporabu i kućanstvo</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</si>
  <si>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</si>
  <si>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</si>
  <si>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</si>
  <si>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</si>
  <si>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</si>
  <si>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</si>
  <si>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Kamate za primljene zajmove od županijskih proračuna</t>
  </si>
  <si>
    <t>Kamate za primljene zajmove od gradskih proračuna</t>
  </si>
  <si>
    <t>Kamate za primljene zajmove od općinskih proračuna</t>
  </si>
  <si>
    <t>Kamate za primljene kredite i zajmove od međunarodnih organizacija, institucija i tijela EU te inozemnih vlada</t>
  </si>
  <si>
    <t>Proizvodnja punih elektroničkih ploča</t>
  </si>
  <si>
    <t>063</t>
  </si>
  <si>
    <t>Opskrba vodom</t>
  </si>
  <si>
    <t>Ulična rasvjeta</t>
  </si>
  <si>
    <t>065</t>
  </si>
  <si>
    <t>Istraživanje i razvoj stanovanja i komunalnih pogodnosti</t>
  </si>
  <si>
    <t>066</t>
  </si>
  <si>
    <t>Proizvodnja ostalih gotovih proizvoda od metala, d. n.</t>
  </si>
  <si>
    <t xml:space="preserve">Proizvodnja elektroničkih komponenata </t>
  </si>
  <si>
    <t>MARKUŠICA</t>
  </si>
  <si>
    <t>NEGOSLAVCI</t>
  </si>
  <si>
    <t>ŠODOLOVCI</t>
  </si>
  <si>
    <t>PODRAVSKE SESVETE</t>
  </si>
  <si>
    <t>MURTER</t>
  </si>
  <si>
    <t>GORNJA REKA</t>
  </si>
  <si>
    <t>FAŽANA</t>
  </si>
  <si>
    <t>Uzgoj šuma i ostale djelatnosti u šumarstvu povezane s njime</t>
  </si>
  <si>
    <t xml:space="preserve">Sječa drva </t>
  </si>
  <si>
    <t>Markušica</t>
  </si>
  <si>
    <t>Sveti Juraj na Bregu</t>
  </si>
  <si>
    <t>Donja Voća</t>
  </si>
  <si>
    <t>Martinska Ves</t>
  </si>
  <si>
    <t>Primljeni financijski leasing od ostalih financijskih institucija u javnom sektoru</t>
  </si>
  <si>
    <t>84433</t>
  </si>
  <si>
    <t>Primljeni financijski leasing od tuzemnih kreditnih institucija izvan javnog sektora</t>
  </si>
  <si>
    <t>84453</t>
  </si>
  <si>
    <t>Primljeni financijski leasing od ostalih tuzemnih financijskih institucija izvan javnog sektora</t>
  </si>
  <si>
    <t>84463</t>
  </si>
  <si>
    <r>
      <t xml:space="preserve">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t>
    </r>
    <r>
      <rPr>
        <b/>
        <sz val="8"/>
        <rFont val="Arial"/>
        <family val="2"/>
        <charset val="238"/>
      </rPr>
      <t>općenitih kontrola</t>
    </r>
    <r>
      <rPr>
        <sz val="8"/>
        <rFont val="Arial"/>
        <family val="2"/>
        <charset val="238"/>
      </rPr>
      <t>.</t>
    </r>
  </si>
  <si>
    <t>Muzejski izlošci i predmeti prirodnih rijetkosti</t>
  </si>
  <si>
    <t>Ostale nespomenute izložbene vrijednosti</t>
  </si>
  <si>
    <t>Višegodišnji nasadi</t>
  </si>
  <si>
    <t>Ako je iznos na AOP-u 187 veći od nule, a iznos na AOP-u 697 (premije osiguranja zaposlenih) je jednak nuli, provjerite AOP 697. Ako je njegov iznos stvarno toliki, zanemarite ovu kontrolu.</t>
  </si>
  <si>
    <t>MJESEC</t>
  </si>
  <si>
    <r>
      <t>Razina</t>
    </r>
    <r>
      <rPr>
        <b/>
        <sz val="8"/>
        <rFont val="Arial"/>
        <family val="2"/>
        <charset val="238"/>
      </rPr>
      <t xml:space="preserve"> 13 ne smije imati popunjene AOP oznake</t>
    </r>
    <r>
      <rPr>
        <sz val="8"/>
        <rFont val="Arial"/>
        <family val="2"/>
        <charset val="238"/>
      </rPr>
      <t>: 131 do 134. Ako je na bilo kojoj od ovih AOP oznaka upisan iznos, a obrazac je razine 13, kontrola javlja grešku i obrazac je neispravan.</t>
    </r>
  </si>
  <si>
    <t>Iznajmljivanje i davanje u zakup (lea­sing) opreme za rekreaciju i sport</t>
  </si>
  <si>
    <t>Povrat zajmova danih državnom proračunu - kratkoročni</t>
  </si>
  <si>
    <t>Povrat zajmova danih državnom proračunu - dugoročni</t>
  </si>
  <si>
    <t>644</t>
  </si>
  <si>
    <t>6442</t>
  </si>
  <si>
    <t>Prihodi od kamata na dane zajmove neprofitnim organizacijama, građanima i kućanstvima po protestiranim jamstvima</t>
  </si>
  <si>
    <t>6443</t>
  </si>
  <si>
    <r>
      <t>Kazne za prometne i ostale prekršaje</t>
    </r>
    <r>
      <rPr>
        <strike/>
        <sz val="9"/>
        <rFont val="Arial"/>
        <family val="2"/>
        <charset val="238"/>
      </rPr>
      <t xml:space="preserve"> </t>
    </r>
    <r>
      <rPr>
        <sz val="9"/>
        <rFont val="Arial"/>
        <family val="2"/>
        <charset val="238"/>
      </rPr>
      <t>u nadležnosti MUP-a</t>
    </r>
  </si>
  <si>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</si>
  <si>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</si>
  <si>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</si>
  <si>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</si>
  <si>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</si>
  <si>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VELIKO TRGOVIŠĆE</t>
  </si>
  <si>
    <t>VELIKO TROJSTVO</t>
  </si>
  <si>
    <t>VIDOVEC</t>
  </si>
  <si>
    <t>VILJEVO</t>
  </si>
  <si>
    <t>VINICA</t>
  </si>
  <si>
    <t>VINKOVCI</t>
  </si>
  <si>
    <t>Kamate za primljene kredite i zajmove od kreditnih i ostalih financijskih institucija u javnom sektoru</t>
  </si>
  <si>
    <t>Kamate za primljene kredite i zajmove od kreditnih i ostalih financijskih institucija izvan javnog sektora</t>
  </si>
  <si>
    <t>Primljeni financijski leasing od inozemnih kreditnih institucija</t>
  </si>
  <si>
    <t>84483</t>
  </si>
  <si>
    <t>Primljeni financijski leasing od ostalih inozemnih financijskih institucija</t>
  </si>
  <si>
    <t>Primljeni zajmovi od ostalih izvanproračunskih korisnika državnog proračuna - kratkoročni</t>
  </si>
  <si>
    <t>Primljeni zajmovi od ostalih izvanproračunskih korisnika državnog proračuna - dugoročni</t>
  </si>
  <si>
    <t>84771</t>
  </si>
  <si>
    <t>Djelatnosti novinskih agencija</t>
  </si>
  <si>
    <t>Ostale informacijske uslužne djelatnosti, d. n.</t>
  </si>
  <si>
    <t>Ostalo novčarsko posredovanje</t>
  </si>
  <si>
    <t>Djelatnosti holding-društava</t>
  </si>
  <si>
    <t>Tekuće pomoći ostalim izvanproračunskim korisnicima državnog proračuna</t>
  </si>
  <si>
    <t>MINISTARSTVO VANJSKIH I EUROPSKIH POSLOVA</t>
  </si>
  <si>
    <t>PRAVOBRANITELJ ZA DJECU</t>
  </si>
  <si>
    <t>PRAVOBRANITELJ ZA OSOBE S INVALIDITETOM</t>
  </si>
  <si>
    <t>OPERATIVNO-TEHNIČKI CENTAR ZA NADZOR TELEKOMUNIKACIJA</t>
  </si>
  <si>
    <t>Prihodi od kamata na dane zajmove općinskim proračunima</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</si>
  <si>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</si>
  <si>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</si>
  <si>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</si>
  <si>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</si>
  <si>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</si>
  <si>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</si>
  <si>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</si>
  <si>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</si>
  <si>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</si>
  <si>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</si>
  <si>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</si>
  <si>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</si>
  <si>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</si>
  <si>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</si>
  <si>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</si>
  <si>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</si>
  <si>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</si>
  <si>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</si>
  <si>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</si>
  <si>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</si>
  <si>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</si>
  <si>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</si>
  <si>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</si>
  <si>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</si>
  <si>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</si>
  <si>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</si>
  <si>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</si>
  <si>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</si>
  <si>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</si>
  <si>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</si>
  <si>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</si>
  <si>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</si>
  <si>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</si>
  <si>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</si>
  <si>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</si>
  <si>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</si>
  <si>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</si>
  <si>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</si>
  <si>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</si>
  <si>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</si>
  <si>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</si>
  <si>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</si>
  <si>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</si>
  <si>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</si>
  <si>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2521</t>
  </si>
  <si>
    <t>Obveze za trezorske zapise</t>
  </si>
  <si>
    <t>2531</t>
  </si>
  <si>
    <t>Obveze za mjenice</t>
  </si>
  <si>
    <t>2541</t>
  </si>
  <si>
    <t>Obveze za obveznice</t>
  </si>
  <si>
    <t>2551</t>
  </si>
  <si>
    <t>Obveze za opcije i druge financijske derivate</t>
  </si>
  <si>
    <t>2561</t>
  </si>
  <si>
    <t>Obveze za ostale vrijednosne papire</t>
  </si>
  <si>
    <t>2512</t>
  </si>
  <si>
    <t>2522</t>
  </si>
  <si>
    <t>2532</t>
  </si>
  <si>
    <t>2542</t>
  </si>
  <si>
    <t>2552</t>
  </si>
  <si>
    <t>2562</t>
  </si>
  <si>
    <t>259</t>
  </si>
  <si>
    <t>Ispravak vrijednosti obveza za vrijednosne papire</t>
  </si>
  <si>
    <t>26</t>
  </si>
  <si>
    <t>2631</t>
  </si>
  <si>
    <t>Osoba za kontaktiranje:</t>
  </si>
  <si>
    <t>Telefon:</t>
  </si>
  <si>
    <t>Opis šifre djelatnosti (prema NKD2007)</t>
  </si>
  <si>
    <t>Šifarnik djelatnosti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</si>
  <si>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</si>
  <si>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</si>
  <si>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</si>
  <si>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</si>
  <si>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</si>
  <si>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</si>
  <si>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</si>
  <si>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</si>
  <si>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</si>
  <si>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</si>
  <si>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</si>
  <si>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Materijal i dijelovi za tekuće i investicijsko održavanje</t>
  </si>
  <si>
    <t>Kombinirane uredske administrativne uslužne djelatnosti</t>
  </si>
  <si>
    <t>Fotokopiranje, priprema dokumenata i ostale specijalizirane uredske pomoćne djelatnosti</t>
  </si>
  <si>
    <t>Organizacija sastanaka i poslovnih sajmova</t>
  </si>
  <si>
    <t>Otplata glavnice primljenih zajmova od gradskih proračuna – dugoročnih</t>
  </si>
  <si>
    <t>Otplata glavnice primljenih zajmova od općinskih proračuna – kratkoročnih</t>
  </si>
  <si>
    <t>Otplata glavnice primljenih zajmova od općinskih proračuna – dugoročnih</t>
  </si>
  <si>
    <r>
      <t xml:space="preserve">Popunjenost zaglavlja referentne stranice. </t>
    </r>
    <r>
      <rPr>
        <sz val="8"/>
        <rFont val="Arial"/>
        <charset val="238"/>
      </rPr>
      <t>Svi podaci u zaglavlju čiji opis je u</t>
    </r>
    <r>
      <rPr>
        <b/>
        <sz val="8"/>
        <rFont val="Arial"/>
        <charset val="238"/>
      </rPr>
      <t xml:space="preserve"> tamnoplavoj boji </t>
    </r>
    <r>
      <rPr>
        <sz val="8"/>
        <rFont val="Arial"/>
        <charset val="238"/>
      </rPr>
      <t>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r>
  </si>
  <si>
    <t>0443</t>
  </si>
  <si>
    <t>Građevinarstvo</t>
  </si>
  <si>
    <t>045</t>
  </si>
  <si>
    <t>0451</t>
  </si>
  <si>
    <t>Cestovni promet</t>
  </si>
  <si>
    <t>0452</t>
  </si>
  <si>
    <t>0453</t>
  </si>
  <si>
    <t>Željeznički promet</t>
  </si>
  <si>
    <t>0454</t>
  </si>
  <si>
    <t>Zračni promet</t>
  </si>
  <si>
    <t>0455</t>
  </si>
  <si>
    <t>Promet cjevovodima i ostali promet</t>
  </si>
  <si>
    <t>046</t>
  </si>
  <si>
    <t>Komunikacije</t>
  </si>
  <si>
    <t>047</t>
  </si>
  <si>
    <t>0471</t>
  </si>
  <si>
    <t>Distribucija i skladištenje</t>
  </si>
  <si>
    <t>0472</t>
  </si>
  <si>
    <t>Hoteli i restorani</t>
  </si>
  <si>
    <t>0473</t>
  </si>
  <si>
    <t>Turizam</t>
  </si>
  <si>
    <t>0474</t>
  </si>
  <si>
    <t>Višenamjenski razvojni projekti</t>
  </si>
  <si>
    <t>048</t>
  </si>
  <si>
    <t>Istraživanje i razvoj: Ekonomski poslovi (AOP 063 do 069)</t>
  </si>
  <si>
    <t>0481</t>
  </si>
  <si>
    <t>RAS-funkcijski</t>
  </si>
  <si>
    <t>P-VRIO</t>
  </si>
  <si>
    <t>Bilanca</t>
  </si>
  <si>
    <t>Obveze</t>
  </si>
  <si>
    <t>Povrat danih zajmova ostalim tuzemnim financijskim institucijama izvan javnog sektora po protestiranim jamstvima</t>
  </si>
  <si>
    <t>81633</t>
  </si>
  <si>
    <t>Prihodi iz nadležnog proračuna za financiranje rashoda za nabavu nefinancijske imovine</t>
  </si>
  <si>
    <t>6714</t>
  </si>
  <si>
    <t>Prihodi od nadležnog proračuna za financiranje izdataka za financijsku imovinu i  otplatu zajmova</t>
  </si>
  <si>
    <t>673</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</si>
  <si>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</si>
  <si>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</si>
  <si>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</si>
  <si>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</si>
  <si>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Zajmovi  HZMO-u, HZZ-u i HZZO-u po protestiranim jamstvima</t>
  </si>
  <si>
    <t>13763</t>
  </si>
  <si>
    <t>Zajmovi ostalim izvanproračunskim korisnicima državnog proračuna po protestiranim jamstvima</t>
  </si>
  <si>
    <t>13773</t>
  </si>
  <si>
    <t>29</t>
  </si>
  <si>
    <t>291</t>
  </si>
  <si>
    <t>Odgođeno plaćanje rashoda</t>
  </si>
  <si>
    <t>292</t>
  </si>
  <si>
    <t>Naplaćeni prihodi budućih razdoblja</t>
  </si>
  <si>
    <t>9</t>
  </si>
  <si>
    <t>NOVA BUKOVICA</t>
  </si>
  <si>
    <t>NOVA GRADIŠKA</t>
  </si>
  <si>
    <t>NOVA KAPELA</t>
  </si>
  <si>
    <t>Goodwill</t>
  </si>
  <si>
    <t>Proizvodnja ostalih proizvoda od keramike</t>
  </si>
  <si>
    <t xml:space="preserve">Proizvodnja vapna i gipsa </t>
  </si>
  <si>
    <t>Proizvodnja proizvoda od betona za građevinarstvo</t>
  </si>
  <si>
    <t>Proizvodnja proizvoda od gipsa za građevinarstvo</t>
  </si>
  <si>
    <t xml:space="preserve">Proizvodnja ostalih proizvoda od betona, cementa i gipsa </t>
  </si>
  <si>
    <t>Rezanje, oblikovanje i obrada kamena</t>
  </si>
  <si>
    <t>Proizvodnja ostalih nemetalnih mineralnih proizvoda, d. n.</t>
  </si>
  <si>
    <t>Proizvodnja sirovog željeza, čelika i ferolegura</t>
  </si>
  <si>
    <t>Proizvodnja čeličnih cijevi i pribora</t>
  </si>
  <si>
    <t>Hladno vučenje šipki</t>
  </si>
  <si>
    <t>REZ</t>
  </si>
  <si>
    <t>Proizvodnja piva</t>
  </si>
  <si>
    <t>Proizvodnja slada</t>
  </si>
  <si>
    <t>Ostale rezervacijske usluge i djelatnosti povezane s njima</t>
  </si>
  <si>
    <t>Djelatnosti privatne zaštite</t>
  </si>
  <si>
    <r>
      <t xml:space="preserve">Obveznici razine </t>
    </r>
    <r>
      <rPr>
        <b/>
        <sz val="8"/>
        <rFont val="Arial"/>
        <family val="2"/>
        <charset val="238"/>
      </rPr>
      <t>12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</si>
  <si>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t>Kapitalne pomoći od ostalih izvanproračunskih korisnika državnog proračuna</t>
  </si>
  <si>
    <t>Kapitalne pomoći od izvanproračunskih korisnika županijskih, gradskih i općinskih proračuna</t>
  </si>
  <si>
    <t>Premije na izdane vrijednosne papire</t>
  </si>
  <si>
    <t>Prihodi od kamata na dane zajmove državnom proračunu</t>
  </si>
  <si>
    <t>Prihodi od kamata na dane zajmove županijskim proračunima</t>
  </si>
  <si>
    <t>Prihodi od kamata na dane zajmove gradskim proračunima</t>
  </si>
  <si>
    <t>Djelatnosti stomatološke prakse</t>
  </si>
  <si>
    <t>Ostale djelatnosti zdravstvene zaštite</t>
  </si>
  <si>
    <t>Djelatnosti ustanova za njegu</t>
  </si>
  <si>
    <t>PODRAVSKA MOSLAVINA</t>
  </si>
  <si>
    <t>MOŠĆENIČKA DRAGA</t>
  </si>
  <si>
    <t>Promjene u obujmu obveza (AOP 041 do 044)</t>
  </si>
  <si>
    <t>109</t>
  </si>
  <si>
    <t>IZVJEŠTAJ O RASHODIMA PREMA FUNKCIJSKOJ KLASIFIKACIJI</t>
  </si>
  <si>
    <t>0111</t>
  </si>
  <si>
    <t>Medicinski proizvodi, pribor i oprema (AOP 087 do 089)</t>
  </si>
  <si>
    <t>Službe za vanjske pacijente (AOP 091 do 094)</t>
  </si>
  <si>
    <t>Bolničke službe (AOP 096 do 099)</t>
  </si>
  <si>
    <t>Rekreacija, kultura i religija (AOP 104 do 109)</t>
  </si>
  <si>
    <t>za odabrano razdoblje i razinu obrazac se ne popunjava</t>
  </si>
  <si>
    <t>OIB: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</si>
  <si>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</si>
  <si>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</si>
  <si>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</si>
  <si>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</si>
  <si>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</si>
  <si>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</si>
  <si>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</si>
  <si>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</si>
  <si>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</si>
  <si>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</si>
  <si>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</si>
  <si>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</si>
  <si>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</si>
  <si>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</si>
  <si>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</si>
  <si>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</si>
  <si>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Reguliranje djelatnosti subjekata koji pružaju zdravstvenu zaštitu, usluge u obrazovanju i kulturi i druge društvene usluge, osim obveznoga socijalnog osiguranja</t>
  </si>
  <si>
    <t>Izdavanje časopisa i periodičnih publikacija</t>
  </si>
  <si>
    <t>Ostala izdavačka djelatnost</t>
  </si>
  <si>
    <t>AGENCIJA ZA ZAŠTITU TRŽIŠNOG NATJECANJA</t>
  </si>
  <si>
    <t>MINISTARSTVO OBRANE</t>
  </si>
  <si>
    <t>Istraživanje i razvoj: Zaštita okoliša</t>
  </si>
  <si>
    <t>Poslovi i usluge zaštite okoliša koji nisu drugdje svrstani</t>
  </si>
  <si>
    <t>Razvoj stanovanja</t>
  </si>
  <si>
    <t>Razvoj zajednice</t>
  </si>
  <si>
    <t>Prihodi od kamata na dane zajmove drugim razinama vlasti</t>
  </si>
  <si>
    <t>Ostale upravne pristojbe i naknade</t>
  </si>
  <si>
    <t>Sufinanciranje cijene prijevoza</t>
  </si>
  <si>
    <t>Kapitalne pomoći trgovačkim društvima u javnom sektoru</t>
  </si>
  <si>
    <t>Kapitalne pomoći trgovačkim društvima izvan javnog sektora</t>
  </si>
  <si>
    <t>Kapitalne pomoći poljoprivrednicima</t>
  </si>
  <si>
    <t>Otpremnine</t>
  </si>
  <si>
    <t>Naknade za prijevoz na posao i s posla</t>
  </si>
  <si>
    <t>32371</t>
  </si>
  <si>
    <t>Autorski honorari</t>
  </si>
  <si>
    <t>32372</t>
  </si>
  <si>
    <t>Ugovori o djelu</t>
  </si>
  <si>
    <t>Kamate za izdane trezorske zapise u zemlji</t>
  </si>
  <si>
    <t>Porez i prirez na dohodak od nesamostalnog rada</t>
  </si>
  <si>
    <t>165</t>
  </si>
  <si>
    <t>166</t>
  </si>
  <si>
    <t>169</t>
  </si>
  <si>
    <t>Ispravak vrijednosti potraživanja</t>
  </si>
  <si>
    <t>17</t>
  </si>
  <si>
    <t>Potraživanja od prodaje nefinancijske imovine</t>
  </si>
  <si>
    <t>19</t>
  </si>
  <si>
    <t>192</t>
  </si>
  <si>
    <t>Nedospjela naplata prihoda</t>
  </si>
  <si>
    <t>2</t>
  </si>
  <si>
    <t>Proizvodnja motocikala</t>
  </si>
  <si>
    <t>Proizvodnja bicikala i invalidskih kolica</t>
  </si>
  <si>
    <t>Kontrola 153 podijeljena je na dvije kontrole, jer se zabrane popunjavanja nekih AOP pozicija razlikuju kod razine 22 i 23. Za razinu 23 dopušteno je popunjavanje AOP pozicija 128 do 133.</t>
  </si>
  <si>
    <t>4.0.7.</t>
  </si>
  <si>
    <t>Instrumenti, uređaji i strojevi</t>
  </si>
  <si>
    <t>0226</t>
  </si>
  <si>
    <t>0227</t>
  </si>
  <si>
    <t>02922</t>
  </si>
  <si>
    <t>Ispravak vrijednosti postrojenja i opreme</t>
  </si>
  <si>
    <t>023 i 02923</t>
  </si>
  <si>
    <t>Umnožavanje snimljenih zapisa</t>
  </si>
  <si>
    <t>Proizvodnja rafiniranih naftnih proizvoda</t>
  </si>
  <si>
    <t>Kotoriba</t>
  </si>
  <si>
    <t>Pomoćne djelatnosti za ostalo rudarstvo i vađenje</t>
  </si>
  <si>
    <t>Prerada i konzerviranje mesa</t>
  </si>
  <si>
    <t xml:space="preserve">Proizvodnja ostalih prijevoznih sredstava, d. n. </t>
  </si>
  <si>
    <t>Proizvodnja namještaja za poslovne i prodajne prostore</t>
  </si>
  <si>
    <t>Proizvodnja kuhinjskog namještaja</t>
  </si>
  <si>
    <t>Proizvodnja ostalog namještaja</t>
  </si>
  <si>
    <t>Proizvodnja nakita i srodnih proizvoda</t>
  </si>
  <si>
    <t>Proizvodnja imitacije nakita (bižuterije) i srodnih proizvoda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</si>
  <si>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</si>
  <si>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</si>
  <si>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</si>
  <si>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</si>
  <si>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</si>
  <si>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</si>
  <si>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</si>
  <si>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AOP 200 mora biti jednak zbroju AOP-a: 706 do 709 u oba stupca podataka. Dopušteno je odstupanje od 1kn zbog zaokruživanja.</t>
  </si>
  <si>
    <t>AOP 201 mora biti jednak zbroju AOP-a: 710 do 712 u oba stupca podataka. Dopušteno je odstupanje od 1kn zbog zaokruživanja.</t>
  </si>
  <si>
    <t>AOP 202 mora biti jednak zbroju AOP-a: 713 do 718 u oba stupca podataka. Dopušteno je odstupanje od 1kn zbog zaokruživanja.</t>
  </si>
  <si>
    <t>Zbroj AOP-a 719 do 721 je samo dio AOP-a 205 i mora biti manji ili jednak njemu u oba stupca podataka</t>
  </si>
  <si>
    <t>AOP 206 mora biti jednak zbroju AOP-a: 722 do 728 u oba stupca podataka. Dopušteno je odstupanje od 1kn zbog zaokruživanja.</t>
  </si>
  <si>
    <t>AOP 729 je samo dio AOP-a 211 i mora biti manji ili jednak njemu u oba stupca podataka</t>
  </si>
  <si>
    <t>AOP 219 mora biti jednak zbroju AOP-a: 730+731 u oba stupca podataka. Dopušteno je odstupanje od 1kn zbog zaokruživanja.</t>
  </si>
  <si>
    <t>AOP 229 mora biti jednak zbroju AOP-a: 732 do 738 u oba stupca podataka. Dopušteno je odstupanje od 1kn zbog zaokruživanja.</t>
  </si>
  <si>
    <t>Povrat zajmova danih tuzemnim kreditnim institucijama izvan javnog sektora – dugoročni</t>
  </si>
  <si>
    <t>Povrat zajmova danih tuzemnim osiguravajućim društvima izvan javnog sektora – dugoročni</t>
  </si>
  <si>
    <t>Djelatnosti socijalne skrbi sa smještajem za starije osobe i osobe s invaliditetom</t>
  </si>
  <si>
    <t>Izvršna i zakonodavna tijela</t>
  </si>
  <si>
    <t>0112</t>
  </si>
  <si>
    <t>Financijski i fiskalni poslovi</t>
  </si>
  <si>
    <t>0113</t>
  </si>
  <si>
    <t>Inozemna ekonomska pomoć (AOP 007+008)</t>
  </si>
  <si>
    <t>0121</t>
  </si>
  <si>
    <t>Ekonomska pomoć zemljama u razvoju i zemljama u tranziciji</t>
  </si>
  <si>
    <t>0122</t>
  </si>
  <si>
    <t>2672</t>
  </si>
  <si>
    <t>Vrlika</t>
  </si>
  <si>
    <t>Jakšić</t>
  </si>
  <si>
    <t>Podgorač</t>
  </si>
  <si>
    <t>Vrpolje</t>
  </si>
  <si>
    <t>Jalžabet</t>
  </si>
  <si>
    <t>Prihodi od prodaje postrojenja i opreme (AOP 309 do 316)</t>
  </si>
  <si>
    <t>Prihodi od prodaje prijevoznih sredstava (AOP 318 do 321)</t>
  </si>
  <si>
    <t>Prihodi od prodaje knjiga, umjetničkih djela i ostalih izložbenih vrijednosti (AOP 323 do 326)</t>
  </si>
  <si>
    <t>Prihodi od prodaje višegodišnjih nasada i osnovnog stada (AOP 328+329)</t>
  </si>
  <si>
    <t>Prihodi od prodaje nematerijalne proizvedene imovine (AOP 331 do 334)</t>
  </si>
  <si>
    <t>Prihodi od prodaje plemenitih metala i ostalih pohranjenih vrijednosti (AOP 336)</t>
  </si>
  <si>
    <t>Prihodi od prodaje plemenitih metala i ostalih pohranjenih vrijednosti (AOP 337+338)</t>
  </si>
  <si>
    <t>Prihodi od prodaje proizvedene kratkotrajne imovine (AOP 340)</t>
  </si>
  <si>
    <t>Prihodi od prodaje zaliha</t>
  </si>
  <si>
    <t>Istraživanje i razvoj socijalne zaštite</t>
  </si>
  <si>
    <t>Ostale vrste energije</t>
  </si>
  <si>
    <t>044</t>
  </si>
  <si>
    <t>0441</t>
  </si>
  <si>
    <t>Proizvodnja željezničkih lokomotiva i tračničkih vozila</t>
  </si>
  <si>
    <t>Dionice i udjeli u glavnici trgovačkih društava u javnom sektoru</t>
  </si>
  <si>
    <t>OSNOVNE UPUTE ZA UNOS PODATAKA</t>
  </si>
  <si>
    <t>KONTRBR</t>
  </si>
  <si>
    <t>Proizvodnja kruha; proizvodnja svježih peciva, slastičarskih proizvoda i kolača</t>
  </si>
  <si>
    <t>Proizvodnja dvopeka, keksa i srodnih proizvoda; proizvodnja trajnih peciva, slastičarskih proizvoda i kolača</t>
  </si>
  <si>
    <t>Tisno</t>
  </si>
  <si>
    <t>Dugi Rat</t>
  </si>
  <si>
    <t>Netretić</t>
  </si>
  <si>
    <t>Tkon</t>
  </si>
  <si>
    <t>Dugo Selo</t>
  </si>
  <si>
    <t>Nijemci</t>
  </si>
  <si>
    <t>Tompojevci</t>
  </si>
  <si>
    <t>Dugopolje</t>
  </si>
  <si>
    <t>Nin</t>
  </si>
  <si>
    <t>Topusko</t>
  </si>
  <si>
    <t>Dvor</t>
  </si>
  <si>
    <t>Nova Bukovica</t>
  </si>
  <si>
    <t>Tordinci</t>
  </si>
  <si>
    <t>Đakovo</t>
  </si>
  <si>
    <t>Nova Gradiška</t>
  </si>
  <si>
    <t>Tounj</t>
  </si>
  <si>
    <t>Đelekovec</t>
  </si>
  <si>
    <t>Nova Kapela</t>
  </si>
  <si>
    <t>Tovarnik</t>
  </si>
  <si>
    <t>Đulovac</t>
  </si>
  <si>
    <t>Nova Rača</t>
  </si>
  <si>
    <t>Novigrad Podravski</t>
  </si>
  <si>
    <t>Tučepi</t>
  </si>
  <si>
    <t>Fažana</t>
  </si>
  <si>
    <t>Novo Virje</t>
  </si>
  <si>
    <t>Tuhelj</t>
  </si>
  <si>
    <t>Ferdinandovac</t>
  </si>
  <si>
    <t>Novska</t>
  </si>
  <si>
    <t>Udbina</t>
  </si>
  <si>
    <t>Feričanci</t>
  </si>
  <si>
    <t>Dodatna ulaganja na postrojenjima i opremi</t>
  </si>
  <si>
    <t>Dodatna ulaganja na prijevoznim sredstvima</t>
  </si>
  <si>
    <t>Dodatna ulaganja za ostalu nefinancijsku imovinu</t>
  </si>
  <si>
    <t>92212</t>
  </si>
  <si>
    <t xml:space="preserve">Višak prihoda od nefinancijske imovine - preneseni </t>
  </si>
  <si>
    <t>Usluge agencija, studentskog servisa (prijepisi, prijevodi i drugo)</t>
  </si>
  <si>
    <t>32923</t>
  </si>
  <si>
    <t>Premije osiguranja zaposlenih</t>
  </si>
  <si>
    <t>Kamate za primljene kredite i zajmove od institucija i tijela EU</t>
  </si>
  <si>
    <t>Kamate za primljene zajmove od inozemnih vlada u EU</t>
  </si>
  <si>
    <t>Dani zajmovi tuzemnim trgovačkim društvima izvan javnog sektora – kratkoročni</t>
  </si>
  <si>
    <t>Dani zajmovi tuzemnim trgovačkim društvima izvan javnog sektora – dugoročni</t>
  </si>
  <si>
    <t>Dani zajmovi tuzemnim obrtnicima – kratkoročni</t>
  </si>
  <si>
    <t>Dani zajmovi tuzemnim obrtnicima – dugoročni</t>
  </si>
  <si>
    <t>Dani zajmovi državnom proračunu – kratkoročni</t>
  </si>
  <si>
    <t>Dani zajmovi državnom proračunu – dugoročni</t>
  </si>
  <si>
    <t>Dani zajmovi županijskim proračunima – kratkoročni</t>
  </si>
  <si>
    <t>Potraživanja za pomoći proračunu iz drugih proračuna</t>
  </si>
  <si>
    <t>1634</t>
  </si>
  <si>
    <t>Potraživanja za pomoći od izvanproračunskih korisnika</t>
  </si>
  <si>
    <t>1635</t>
  </si>
  <si>
    <t>Pomoći izravnanja za decentralizirane funkcije</t>
  </si>
  <si>
    <t>1636</t>
  </si>
  <si>
    <t>Ako je iznos na AOP-u 460 veći od nule, a iznos na AOP-u 842 (ostali vrijednosni papiri - dugoročni) je jednak nuli, provjerite AOP 842. Ako je njegov iznos stvarno toliki, zanemarite ovu kontrolu.</t>
  </si>
  <si>
    <t>Ako je iznos na AOP-u 476 veći od nule, a iznos na AOP-u 843 (primljeni zajmovi od međunarodnih organizacija - dugoročni) je jednak nuli, provjerite AOP 843. Ako je njegov iznos stvarno toliki, zanemarite ovu kontrolu.</t>
  </si>
  <si>
    <t>Ako je iznos na AOP-u 477 veći od nule, a iznos na AOP-u 844 (primljeni krediti i zajmovi od institucija i tijela EU - dugoročni) je jednak nuli, provjerite AOP 844 Ako je njegov iznos stvarno toliki, zanemarite ovu kontrolu.</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</si>
  <si>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</si>
  <si>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r>
      <t xml:space="preserve">Razine </t>
    </r>
    <r>
      <rPr>
        <b/>
        <sz val="8"/>
        <rFont val="Arial"/>
        <family val="2"/>
        <charset val="238"/>
      </rPr>
      <t>22 ne smiju imati popunjene AOP oznake:</t>
    </r>
    <r>
      <rPr>
        <sz val="8"/>
        <rFont val="Arial"/>
        <family val="2"/>
        <charset val="238"/>
      </rPr>
      <t xml:space="preserve"> 012 do 017, 021, 025, 027, 032 do 034, 040 do 044, 131 do 135, 138, 172, 200, 247 do 252.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</si>
  <si>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340, 368, 392, 412 do 416, 419, 429 do 431, 435, 436, 450 do 452, 455 do 458, 461, 470, 473, 475 do 479.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</si>
  <si>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584 do 588, 599 do 601, 605, 606, 616 do 618, 621, 624, 685, 699, 701, 703, 705.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</si>
  <si>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489 do 491, 495, 496, 508, 511 do 514, 517, 520 do 524, 527, 537 do 539, 543, 544, 560, 563 do 569, 579, 582. Ako je na bilo kojoj od ovih AOP oznaka upisan iznos, a obrazac je razine 22 obrazac je neispravan.</t>
    </r>
  </si>
  <si>
    <t>Kontrolni broj obrasca</t>
  </si>
  <si>
    <t>Povrat zajmova danih ostalim inozemnim financijskim institucijama</t>
  </si>
  <si>
    <t>Povrat zajmova danih tuzemnim trgovačkim društvima izvan javnog sektora</t>
  </si>
  <si>
    <t>Povrat zajmova danih tuzemnim obrtnicima</t>
  </si>
  <si>
    <t>Povrat zajmova danih inozemnim trgovačkim društvima</t>
  </si>
  <si>
    <t>Karojba</t>
  </si>
  <si>
    <t>Prgomet</t>
  </si>
  <si>
    <t>Žminj</t>
  </si>
  <si>
    <t>Kastav</t>
  </si>
  <si>
    <t>Pribislavec</t>
  </si>
  <si>
    <t>Žumberak</t>
  </si>
  <si>
    <t>Kaštela</t>
  </si>
  <si>
    <t>1332</t>
  </si>
  <si>
    <t>Zajmovi kreditnim institucijama u javnom sektoru</t>
  </si>
  <si>
    <t>1333</t>
  </si>
  <si>
    <t>Zajmovi osiguravajućim društvima u javnom sektoru</t>
  </si>
  <si>
    <t>1334</t>
  </si>
  <si>
    <t>Zbroj AOP-a: 801+801 je samo dio AOP-a 421 i mora biti manji ili jednak njemu u oba stupca podataka</t>
  </si>
  <si>
    <t>Zbroj AOP-a: 803+804 je samo dio AOP-a 422 i mora biti manji ili jednak njemu u oba stupca podataka</t>
  </si>
  <si>
    <t>Zbroj AOP-a: 805+806 je samo dio AOP-a 423 i mora biti manji ili jednak njemu u oba stupca podataka</t>
  </si>
  <si>
    <t>AOP 424 mora biti jednak zbroju AOP-a 807 do 809 u oba stupca podataka. Dopušteno je odstupanje od 1 kn zbog zaokruživanja</t>
  </si>
  <si>
    <t>Zbroj AOP-a: 810+811 je samo dio AOP-a 426 i mora biti manji ili jednak njemu u oba stupca podataka</t>
  </si>
  <si>
    <t>Zbroj AOP-a: 812+813 je samo dio AOP-a 427 i mora biti manji ili jednak njemu u oba stupca podataka</t>
  </si>
  <si>
    <t>Gornja Vrba</t>
  </si>
  <si>
    <t>Orehovica</t>
  </si>
  <si>
    <t>Veliki Grđevac</t>
  </si>
  <si>
    <t>Gornji Bogićevci</t>
  </si>
  <si>
    <t>Oriovac</t>
  </si>
  <si>
    <t>Veliko Trgovišće</t>
  </si>
  <si>
    <t>Gornji Kneginec</t>
  </si>
  <si>
    <t>Orle</t>
  </si>
  <si>
    <t>Ako je iznos na AOP-u 482 veći od nule, a iznos na AOP-u 850 (primljeni zajmovi od osiguravajućih društava u javnom sektoru - dugoročni) je jednak nuli, provjerite AOP 850. Ako je njegov iznos stvarno toliki, zanemarite ovu kontrolu.</t>
  </si>
  <si>
    <t>Ako je iznos na AOP-u 483 veći od nule, a iznos na AOP-ima 851 i 852 jednaki nuli, provjerite AOP-e 851 i 852. Ako je njihov iznos stvarno toliki, zanemarite ovu kontrolu.</t>
  </si>
  <si>
    <t>Ako je iznos na AOP-u 484 veći od nule, a iznos na AOP-u 853 (primljeni zajmovi od trgovačkih društava u javnom sektoru - dugoročni) je jednak nuli, provjerite AOP 853. Ako je njegov iznos stvarno toliki, zanemarite ovu kontrolu.</t>
  </si>
  <si>
    <t>Ako je iznos na AOP-u 487 veći od nule, a iznos na AOP-u 857 (primljeni zajmovi od tuzemnih osiguravajućih društava izvan javnog sektora - dugoročni) je jednak nuli, provjerite AOP 857. Ako je njegov iznos stvarno toliki, zanemarite ovu kontrolu.</t>
  </si>
  <si>
    <r>
      <t xml:space="preserve">Ako je iznos na AOP-u </t>
    </r>
    <r>
      <rPr>
        <b/>
        <sz val="8"/>
        <color indexed="12"/>
        <rFont val="Arial"/>
        <family val="2"/>
        <charset val="238"/>
      </rPr>
      <t>211</t>
    </r>
    <r>
      <rPr>
        <sz val="8"/>
        <rFont val="Arial"/>
        <charset val="238"/>
      </rPr>
      <t xml:space="preserve"> veći od nule, a iznos na AOP-u 729 (diskont na izdane vrijednosne papire) je jednak nuli, provjerite AOP 729. Ako je njegov iznos stvarno toliki, zanemarite ovu kontrolu.</t>
    </r>
  </si>
  <si>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</si>
  <si>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Omogućen je unos mjesečnih Obveza i za razinu 11. Nova Bilanca za 2015. još nije ugrađena u obrazac.</t>
  </si>
  <si>
    <t>4.0.8.</t>
  </si>
  <si>
    <t>Kapitalne pomoći iz općinskih proračuna</t>
  </si>
  <si>
    <t>Povrat zajmova danih kreditnim institucijama u javnom sektoru</t>
  </si>
  <si>
    <t>dio 25,26</t>
  </si>
  <si>
    <t>254</t>
  </si>
  <si>
    <t>256</t>
  </si>
  <si>
    <t>Pomoćne djelatnosti za vađenje nafte i prirodnog plina</t>
  </si>
  <si>
    <t>Istraživanje i eksperimentalni razvoj u društvenim i humanističkim znanostima</t>
  </si>
  <si>
    <t>Agencije za promidžbu (reklamu i propagandu)</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</si>
  <si>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</si>
  <si>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</si>
  <si>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</si>
  <si>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</si>
  <si>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</si>
  <si>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</si>
  <si>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</si>
  <si>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Trezorski zapisi - tuzemni</t>
  </si>
  <si>
    <t>Trezorski zapisi - inozemni</t>
  </si>
  <si>
    <t>Dionice i udjeli u glavnici kreditnih institucija u javnom sektoru</t>
  </si>
  <si>
    <t>Zajmovi neprofitnim organizacijama, građanima i kućanstvima u inozemstvu</t>
  </si>
  <si>
    <t>139</t>
  </si>
  <si>
    <t>Ispravak vrijednosti danih zajmova</t>
  </si>
  <si>
    <t>14</t>
  </si>
  <si>
    <t>1411</t>
  </si>
  <si>
    <t>Čekovi</t>
  </si>
  <si>
    <t>1421</t>
  </si>
  <si>
    <t>Komercijalni i blagajnički zapisi</t>
  </si>
  <si>
    <t>1431</t>
  </si>
  <si>
    <t>Mjenice</t>
  </si>
  <si>
    <t>1441</t>
  </si>
  <si>
    <t>Obveznice</t>
  </si>
  <si>
    <t>1451</t>
  </si>
  <si>
    <t>Opcije i drugi financijski derivati</t>
  </si>
  <si>
    <t>1461</t>
  </si>
  <si>
    <t>Prijevoz putnika unutrašnjim vodenim putovima</t>
  </si>
  <si>
    <t>Prihodi od kamata na dane zajmove HZMO-u, HZZ-u i HZZO-u</t>
  </si>
  <si>
    <t>Tekuće pomoći izvanproračunskim korisnicima županijskih, gradskih i općinskih proračuna</t>
  </si>
  <si>
    <t>Klanjec</t>
  </si>
  <si>
    <t>Pučišća</t>
  </si>
  <si>
    <t>Bakar</t>
  </si>
  <si>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</si>
  <si>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Potraživanja za pomoći proračunskim korisnicima iz proračuna koji im nije nadležan</t>
  </si>
  <si>
    <t>1638</t>
  </si>
  <si>
    <t>Usluge tekućeg i investicijskog održavanja</t>
  </si>
  <si>
    <t>Usluge promidžbe i informiranja</t>
  </si>
  <si>
    <t>Komunalne usluge</t>
  </si>
  <si>
    <t>Zakupnine i najamnine</t>
  </si>
  <si>
    <t>Zdravstvene i veterinarske usluge</t>
  </si>
  <si>
    <t>Intelektualne i osobne usluge</t>
  </si>
  <si>
    <t>Oglašavanje preko medija</t>
  </si>
  <si>
    <t>Istraživanje tržišta i ispitivanje javnoga mnijenja</t>
  </si>
  <si>
    <t>Specijalizirane dizajnerske djelatnosti</t>
  </si>
  <si>
    <t>Prevoditeljske djelatnosti i usluge tumača</t>
  </si>
  <si>
    <t>Ostale stručne, znanstvene i tehničke djelatnosti, d. n.</t>
  </si>
  <si>
    <t>Povrat danih zajmova tuzemnim obrtnicima po protestiranim jamstvima</t>
  </si>
  <si>
    <t>81723</t>
  </si>
  <si>
    <t>Povrat danih zajmova županijskim proračunima po protestiranim jamstvima</t>
  </si>
  <si>
    <t>Povrat danih zajmova gradskim proračunima po protestiranim jamstvima</t>
  </si>
  <si>
    <t>Povrat danih zajmova općinskim proračunima po protestiranim jamstvima</t>
  </si>
  <si>
    <t>Povrat danih zajmova HZMO-u, HZZ-u i HZZO-u po protestiranim jamstvima</t>
  </si>
  <si>
    <t>Ostale pristojbe i naknade</t>
  </si>
  <si>
    <t>Prihodi vodnog gospodarstva</t>
  </si>
  <si>
    <t>Naknade od financijske imovine</t>
  </si>
  <si>
    <t>Komunalni doprinosi</t>
  </si>
  <si>
    <t>Komunalne naknade</t>
  </si>
  <si>
    <t>Naknade za priključak</t>
  </si>
  <si>
    <t>Prihodi od prodaje proizvoda i robe</t>
  </si>
  <si>
    <t>Prihodi od pruženih usluga</t>
  </si>
  <si>
    <t>Kazne za carinske prekršaje</t>
  </si>
  <si>
    <t>Prihodi od kamata na dane zajmove izvanproračunskim korisnicima županijskih, gradskih i općinskih proračuna</t>
  </si>
  <si>
    <t>Radoboj</t>
  </si>
  <si>
    <t>Bebrina</t>
  </si>
  <si>
    <t>Knin</t>
  </si>
  <si>
    <t>Rakovec</t>
  </si>
  <si>
    <t>Bedekovčina</t>
  </si>
  <si>
    <t>Kolan</t>
  </si>
  <si>
    <t>Rakovica</t>
  </si>
  <si>
    <t>Bedenica</t>
  </si>
  <si>
    <t>Komiža</t>
  </si>
  <si>
    <t>Rasinja</t>
  </si>
  <si>
    <t>Bednja</t>
  </si>
  <si>
    <t>Konavle</t>
  </si>
  <si>
    <t>Raša</t>
  </si>
  <si>
    <t>Beli Manastir</t>
  </si>
  <si>
    <t>Končanica</t>
  </si>
  <si>
    <t>Ravna Gora</t>
  </si>
  <si>
    <t>Belica</t>
  </si>
  <si>
    <t>Konjščina</t>
  </si>
  <si>
    <t>Kapitalne pomoći kreditnim i ostalim financijskim institucijama te trgovačkim društvima izvan javnog sektora</t>
  </si>
  <si>
    <t>Kapitalne pomoći poljoprivrednicima i obrtnicima</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</si>
  <si>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</si>
  <si>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</si>
  <si>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</si>
  <si>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</si>
  <si>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</si>
  <si>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</si>
  <si>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3681</t>
  </si>
  <si>
    <t>Tekuće pomoći temeljem prijenosa EU sredstava</t>
  </si>
  <si>
    <t>3682</t>
  </si>
  <si>
    <t>Kapitalne pomoći temeljem prijenosa EU sredstava</t>
  </si>
  <si>
    <t>Primljeni zajmovi od inozemnih vlada izvan EU</t>
  </si>
  <si>
    <t>Primljeni krediti od kreditnih institucija u javnom sektoru</t>
  </si>
  <si>
    <t>Primljeni zajmovi od osiguravajućih društava u javnom sektoru</t>
  </si>
  <si>
    <t>Primljeni zajmovi od ostalih financijskih institucija u javnom sektoru</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</si>
  <si>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</si>
  <si>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</si>
  <si>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</si>
  <si>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</si>
  <si>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</si>
  <si>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</si>
  <si>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općinskih proračuna - kratkoročni</t>
  </si>
  <si>
    <t>Primljeni zajmovi od općinskih proračuna - dugoročni</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</si>
  <si>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</si>
  <si>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</si>
  <si>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</si>
  <si>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</si>
  <si>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</si>
  <si>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</si>
  <si>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</si>
  <si>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9221-9222</t>
  </si>
  <si>
    <t>9222-9221</t>
  </si>
  <si>
    <t>191</t>
  </si>
  <si>
    <t>11</t>
  </si>
  <si>
    <t>Proizvodnja sječiva</t>
  </si>
  <si>
    <t>Proizvodnja alata</t>
  </si>
  <si>
    <t>Proizvodnja brava i okova</t>
  </si>
  <si>
    <t>Proizvodnja uređaja za dizanje i prenošenje</t>
  </si>
  <si>
    <t>Proizvodnja strojeva za metalurgiju</t>
  </si>
  <si>
    <t>Ukupni priljevi na novčane račune i blagajne</t>
  </si>
  <si>
    <t>KAO_KONS</t>
  </si>
  <si>
    <t>Ražanac</t>
  </si>
  <si>
    <t>Belišće</t>
  </si>
  <si>
    <t>&lt;–––– Povratak na vrh lista</t>
  </si>
  <si>
    <r>
      <t>Navigacija</t>
    </r>
    <r>
      <rPr>
        <sz val="8"/>
        <rFont val="Arial"/>
        <family val="2"/>
        <charset val="238"/>
      </rPr>
      <t xml:space="preserve"> kroz Excel datoteku riješena je na način da se sa svakog obrasca možete se vratiti na Referentnu stranicu, ili direktno na kontrole vezane za taj obrazac (klikom na </t>
    </r>
    <r>
      <rPr>
        <sz val="8"/>
        <color indexed="12"/>
        <rFont val="Arial"/>
        <family val="2"/>
        <charset val="238"/>
      </rPr>
      <t>žuti tekst na plavoj</t>
    </r>
    <r>
      <rPr>
        <sz val="8"/>
        <rFont val="Arial"/>
        <family val="2"/>
        <charset val="238"/>
      </rPr>
      <t xml:space="preserve">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r>
  </si>
  <si>
    <t>Zbroj AOP-a: 847 do 849 je samo dio AOP-a 481 i mora biti manji ili jednak njemu u oba stupca podataka</t>
  </si>
  <si>
    <t>AOP 850 je samo dio AOP-a 482 i mora biti manji ili jednak njemu u oba stupca podataka</t>
  </si>
  <si>
    <t>Zbroj AOP-a: 854 do 856 je samo dio AOP-a 486 i mora biti manji ili jednak njemu u oba stupca podataka</t>
  </si>
  <si>
    <t>AOP 857 je samo dio AOP-a 487 i mora biti manji ili jednak njemu u oba stupca podataka</t>
  </si>
  <si>
    <t>Otplata glavnice primljenih zajmova od ostalih inozemnih financijskih institucija</t>
  </si>
  <si>
    <t>Građevinski objekti (AOP 009 do 012 - 013)</t>
  </si>
  <si>
    <t>Trgovina na malo audio i videoopremom u specijaliziranim prodavaonicama</t>
  </si>
  <si>
    <t>0251</t>
  </si>
  <si>
    <t>0252</t>
  </si>
  <si>
    <t>02925</t>
  </si>
  <si>
    <t>Dani zajmovi međunarodnim organizacijama</t>
  </si>
  <si>
    <t>Dani zajmovi neprofitnim organizacijama, građanima i kućanstvima u tuzemstvu</t>
  </si>
  <si>
    <t>Dani zajmovi neprofitnim organizacijama, građanima i kućanstvima u inozemstvu</t>
  </si>
  <si>
    <t>2.0.4.</t>
  </si>
  <si>
    <t>Pogrebne i srodne djelatnosti</t>
  </si>
  <si>
    <t>Subvencije trgovačkim društvima u javnom sektoru</t>
  </si>
  <si>
    <t>Tekuće pomoći inozemnim vladama</t>
  </si>
  <si>
    <t>Kapitalne pomoći inozemnim vladama</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</si>
  <si>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</si>
  <si>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</si>
  <si>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</si>
  <si>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</si>
  <si>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</si>
  <si>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</si>
  <si>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</si>
  <si>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Prijevozna sredstva u cestovnom prometu</t>
  </si>
  <si>
    <t>Prijevozna sredstva u željezničkom prometu</t>
  </si>
  <si>
    <t>DARDA</t>
  </si>
  <si>
    <t>DARUVAR</t>
  </si>
  <si>
    <t>DAVOR</t>
  </si>
  <si>
    <t>DELNICE</t>
  </si>
  <si>
    <t>DESINIĆ</t>
  </si>
  <si>
    <t>DEŽANOVAC</t>
  </si>
  <si>
    <t>DICMO</t>
  </si>
  <si>
    <t>DOBRINJ</t>
  </si>
  <si>
    <t>DOMAŠINEC</t>
  </si>
  <si>
    <t>BRELA</t>
  </si>
  <si>
    <t>DONJA DUBRAVA</t>
  </si>
  <si>
    <t>DONJA STUBICA</t>
  </si>
  <si>
    <t>DONJA VOĆA</t>
  </si>
  <si>
    <t>DONJI ANDRIJEVCI</t>
  </si>
  <si>
    <t>Komunikacijska oprema</t>
  </si>
  <si>
    <t xml:space="preserve">Višegodišnji nasadi </t>
  </si>
  <si>
    <t>Trgovina na veliko računalima, perifernom opremom i softverom</t>
  </si>
  <si>
    <t>Primljeni krediti od inozemnih kreditnih institucija - dugoročni</t>
  </si>
  <si>
    <t>Primljeni zajmovi od inozemnih osiguravajućih društava - dugoročni</t>
  </si>
  <si>
    <t>Primljeni zajmovi od ostalih inozemnih financijskih institucija - dugoročni</t>
  </si>
  <si>
    <t>Zdravstvo (AOP 086+090+095+100+101+102)</t>
  </si>
  <si>
    <t>Obrazovanje (AOP 111+114+117+118+121 do 124)</t>
  </si>
  <si>
    <t>Predškolsko i osnovno obrazovanje (AOP 112+113)</t>
  </si>
  <si>
    <t>Srednjoškolsko obrazovanje (AOP 115+116)</t>
  </si>
  <si>
    <t>Visoka naobrazba (AOP 119+120)</t>
  </si>
  <si>
    <t>Tiskanje novina</t>
  </si>
  <si>
    <t>Proizvodnja proizvoda koksnih peći</t>
  </si>
  <si>
    <t>Odmarališta i slični objekti za kraći odmor</t>
  </si>
  <si>
    <t>Kampovi i prostori za kampiranje</t>
  </si>
  <si>
    <t>Tekuće pomoći proračunskim korisnicima iz proračuna koji im nije nadležan</t>
  </si>
  <si>
    <t>6362</t>
  </si>
  <si>
    <t>Kapitalne pomoći proračunskim korisnicima iz proračuna koji im nije nadležan</t>
  </si>
  <si>
    <t>638</t>
  </si>
  <si>
    <t>6381</t>
  </si>
  <si>
    <t>6382</t>
  </si>
  <si>
    <t>6425</t>
  </si>
  <si>
    <t>Prihodi od prodaje kratkotrajne nefinancijske imovine</t>
  </si>
  <si>
    <t>AOP 967 je samo dio AOP-a 623 i mora biti manji ili jednak njemu u oba stupca podataka</t>
  </si>
  <si>
    <t>PETROVSKO</t>
  </si>
  <si>
    <t>PIĆAN</t>
  </si>
  <si>
    <t>PISAROVINA</t>
  </si>
  <si>
    <t>PITOMAČA</t>
  </si>
  <si>
    <t>Obveze za zajmove po faktoringu od inozemnih kreditnih institucija</t>
  </si>
  <si>
    <t>Djelatnosti opće medicinske prakse</t>
  </si>
  <si>
    <t>2.9.0.</t>
  </si>
  <si>
    <t>Omogućen unos obrazaca za I. kvartal 2011. godine - nepotpune kontrole.</t>
  </si>
  <si>
    <t>Primljeni zajmovi od međunarodnih organizacija - dugoročni</t>
  </si>
  <si>
    <t>RH SIGURNOSNO-OBAVJEŠTAJNA AGENCIJA</t>
  </si>
  <si>
    <t>2341</t>
  </si>
  <si>
    <t>Obveze za kamate za izdane vrijednosne papire</t>
  </si>
  <si>
    <t>2342</t>
  </si>
  <si>
    <r>
      <t>Razina 21</t>
    </r>
    <r>
      <rPr>
        <sz val="8"/>
        <rFont val="Arial"/>
        <charset val="238"/>
      </rPr>
      <t xml:space="preserve"> (od 2016. godine)</t>
    </r>
    <r>
      <rPr>
        <b/>
        <sz val="8"/>
        <rFont val="Arial"/>
        <charset val="238"/>
      </rPr>
      <t xml:space="preserve">
</t>
    </r>
    <r>
      <rPr>
        <sz val="8"/>
        <rFont val="Arial"/>
        <charset val="238"/>
      </rPr>
      <t>-</t>
    </r>
    <r>
      <rPr>
        <b/>
        <sz val="8"/>
        <rFont val="Arial"/>
        <charset val="238"/>
      </rPr>
      <t xml:space="preserve"> za kvartale</t>
    </r>
    <r>
      <rPr>
        <sz val="8"/>
        <rFont val="Arial"/>
        <charset val="238"/>
      </rPr>
      <t xml:space="preserve"> (prvi i treći kvartal) predaje samo obrazac PR-RAS
- </t>
    </r>
    <r>
      <rPr>
        <b/>
        <sz val="8"/>
        <rFont val="Arial"/>
        <charset val="238"/>
      </rPr>
      <t>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</si>
  <si>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Trgovina na veliko strojevima za tekstilnu industriju te strojevima za šivanje i pletenje</t>
  </si>
  <si>
    <t>Trgovina na veliko uredskim namještajem</t>
  </si>
  <si>
    <t>Trgovina na veliko ostalim strojevima i opremom</t>
  </si>
  <si>
    <t>Rudarstvo, mineralni resursi i ostala mineralna goriva</t>
  </si>
  <si>
    <t>0442</t>
  </si>
  <si>
    <t xml:space="preserve">Proizvodnja </t>
  </si>
  <si>
    <t>Doprinosi na plaće (AOP 157 do 159)</t>
  </si>
  <si>
    <t>Kod tromjesečnih i devetomjesečnih izvještaja ne predaju se konsolidirani izvještaji razine 23. Kontrola javlja pogrešku ako ste za jedno od tih razdoblja upisali oznaku razine 23. Za razinu 12 moguće je predati samo obrazac Obveze.</t>
  </si>
  <si>
    <t>Skupljanje šumskih plodova i proizvoda, osim šumskih sortimenata</t>
  </si>
  <si>
    <t>Pomoćne usluge u šumarstvu</t>
  </si>
  <si>
    <t>Morski ribolov</t>
  </si>
  <si>
    <t>Morska akvakultura</t>
  </si>
  <si>
    <t>Slatkovodna akvakultura</t>
  </si>
  <si>
    <t>Vađenje kamenog ugljena</t>
  </si>
  <si>
    <t>92211</t>
  </si>
  <si>
    <t>Primorski Dolac</t>
  </si>
  <si>
    <t>Župa Dubrovačka</t>
  </si>
  <si>
    <t>Ispravak vrijednosti višegodišnjih nasada i osnovnog stada</t>
  </si>
  <si>
    <t>026 i 02926</t>
  </si>
  <si>
    <t>0261</t>
  </si>
  <si>
    <t>Proizvodnja gotove betonske smjese</t>
  </si>
  <si>
    <t>Proizvodnja žbuke</t>
  </si>
  <si>
    <t>Proizvodnja fibro-cementa</t>
  </si>
  <si>
    <t>0231</t>
  </si>
  <si>
    <t>0232</t>
  </si>
  <si>
    <t xml:space="preserve">Prijevozna sredstva u željezničkom prometu </t>
  </si>
  <si>
    <t>0233</t>
  </si>
  <si>
    <t>0234</t>
  </si>
  <si>
    <t>02923</t>
  </si>
  <si>
    <t xml:space="preserve">Ispravak vrijednosti prijevoznih sredstava </t>
  </si>
  <si>
    <t>024 i 02924</t>
  </si>
  <si>
    <t>0241</t>
  </si>
  <si>
    <t>0242</t>
  </si>
  <si>
    <t>0243</t>
  </si>
  <si>
    <t>0244</t>
  </si>
  <si>
    <t>Ceste, željeznice i ostali prometni objekti</t>
  </si>
  <si>
    <t>Knjige</t>
  </si>
  <si>
    <t>Umjetnička djela (izložena u galerijama, muzejima i slično)</t>
  </si>
  <si>
    <t>Istraživanje rudnih bogatstava</t>
  </si>
  <si>
    <t xml:space="preserve">Knjige </t>
  </si>
  <si>
    <r>
      <t xml:space="preserve">Obveznici razine </t>
    </r>
    <r>
      <rPr>
        <b/>
        <sz val="8"/>
        <rFont val="Arial"/>
        <charset val="238"/>
      </rPr>
      <t>11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</si>
  <si>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t>Kaštelir - Labinci</t>
  </si>
  <si>
    <t>Primošten</t>
  </si>
  <si>
    <t>Županja</t>
  </si>
  <si>
    <t>Kijevo</t>
  </si>
  <si>
    <t>Privlaka</t>
  </si>
  <si>
    <t>Kistanje</t>
  </si>
  <si>
    <t>Uzgoj žitarica (osim riže), mahunarki i uljanog sjemenja</t>
  </si>
  <si>
    <t>Uzgoj riže</t>
  </si>
  <si>
    <t>Uzgoj povrća, dinja i lubenica, korjenastog i gomoljastog povrća</t>
  </si>
  <si>
    <t>Uzgoj šećerne trske</t>
  </si>
  <si>
    <t>Uzgoj duhana</t>
  </si>
  <si>
    <t xml:space="preserve">Uzgoj predivog bilja </t>
  </si>
  <si>
    <t>Opis promjene u odnosu na prethodnu verziju</t>
  </si>
  <si>
    <t>Svi obrasci proračuna i proračunskih korisnika objedinjeni su zbog potreba kontrola između obrazaca te lakšu kontrolu obveznosti (koja razina je obvezna podnositi koji obrazac).</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</si>
  <si>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</si>
  <si>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</si>
  <si>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</si>
  <si>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</si>
  <si>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</si>
  <si>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</si>
  <si>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</si>
  <si>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</si>
  <si>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</si>
  <si>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</si>
  <si>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</si>
  <si>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</si>
  <si>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</si>
  <si>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</si>
  <si>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</si>
  <si>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</si>
  <si>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</si>
  <si>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POŽEGA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</si>
  <si>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</si>
  <si>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</si>
  <si>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</si>
  <si>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</si>
  <si>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</si>
  <si>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</si>
  <si>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</si>
  <si>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</si>
  <si>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</si>
  <si>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</si>
  <si>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</si>
  <si>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</si>
  <si>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</si>
  <si>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</si>
  <si>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</si>
  <si>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</si>
  <si>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</si>
  <si>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</si>
  <si>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</si>
  <si>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</si>
  <si>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</si>
  <si>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</si>
  <si>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</si>
  <si>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Vojna oprema</t>
  </si>
  <si>
    <t>Otplata glavnice primljenih kredita od tuzemnih kreditnih institucija izvan javnog sektora – kratkoročnih</t>
  </si>
  <si>
    <t>Proizvodnja pripremljene hrane za kućne ljubimce</t>
  </si>
  <si>
    <t>IZVJEŠTAJ O PROMJENAMA U VRIJEDNOSTI
I OBUJMU IMOVINE I OBVEZA</t>
  </si>
  <si>
    <t>Proizvodnja motora i turbina, osim motora za zrakoplove i motorna vozila</t>
  </si>
  <si>
    <t>Proizvodnja hidrauličnih pogonskih uređaja</t>
  </si>
  <si>
    <t>Proizvodnja ostalih crpki i kompresora</t>
  </si>
  <si>
    <t>Međusobne obveze proračunskih korisnika</t>
  </si>
  <si>
    <t>NAZIV</t>
  </si>
  <si>
    <t>POSTA</t>
  </si>
  <si>
    <t>MJESTO</t>
  </si>
  <si>
    <t>ADRESA</t>
  </si>
  <si>
    <t>DJELAT</t>
  </si>
  <si>
    <t>OPCINA</t>
  </si>
  <si>
    <t>ZUPANIJA</t>
  </si>
  <si>
    <t>DATUMOD</t>
  </si>
  <si>
    <t>DATUMDO</t>
  </si>
  <si>
    <t>RAZDOBLJE</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</si>
  <si>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</si>
  <si>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</si>
  <si>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</si>
  <si>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</si>
  <si>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</si>
  <si>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</si>
  <si>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</si>
  <si>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Izdaci za otplatu glavnice za izdane trezorske zapise u zemlji</t>
  </si>
  <si>
    <t>2.5.0.</t>
  </si>
  <si>
    <t>Kamate za primljene zajmove od ostalih izvanproračunskih korisnika državnog proračuna</t>
  </si>
  <si>
    <t>Kamate za primljene zajmove od izvanproračunskih korisnika županijskih, gradskih i općinskih proračuna</t>
  </si>
  <si>
    <t>Diskont na izdane vrijednosne papire</t>
  </si>
  <si>
    <t>Tekuće pomoći državnom proračunu</t>
  </si>
  <si>
    <t>4.2.2.</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</si>
  <si>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</si>
  <si>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</si>
  <si>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</si>
  <si>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</si>
  <si>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</si>
  <si>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</si>
  <si>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</si>
  <si>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</si>
  <si>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</si>
  <si>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</si>
  <si>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</si>
  <si>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</si>
  <si>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</si>
  <si>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</si>
  <si>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Obveze za kazne, naknade šteta i kapitalne pomoći</t>
  </si>
  <si>
    <t>2622</t>
  </si>
  <si>
    <t>Obveze za kredite od kreditnih institucija u javnom sektoru</t>
  </si>
  <si>
    <t>2623</t>
  </si>
  <si>
    <t>Obveze za zajmove od osiguravajućih društava u javnom sektoru</t>
  </si>
  <si>
    <t>2624</t>
  </si>
  <si>
    <t>Obveze za zajmove od ostalih financijskih institucija u javnom sektoru</t>
  </si>
  <si>
    <t>Obveze za zajmove od trgovačkih društava u javnom sektoru</t>
  </si>
  <si>
    <t>2643</t>
  </si>
  <si>
    <t>2644</t>
  </si>
  <si>
    <t>Kazne za prekršaje na kulturnim dobrima</t>
  </si>
  <si>
    <t>Upravne mjere</t>
  </si>
  <si>
    <t>Ostali prihodi</t>
  </si>
  <si>
    <t>Doprinosi za obvezno zdravstveno osiguranje</t>
  </si>
  <si>
    <t>Ostale naknade troškova zaposlenima</t>
  </si>
  <si>
    <t>Stručno usavršavanje zaposlenika</t>
  </si>
  <si>
    <t>Uredski materijal i ostali materijalni rashodi</t>
  </si>
  <si>
    <t>Materijal i sirovine</t>
  </si>
  <si>
    <t>Energija</t>
  </si>
  <si>
    <t>DRAŽ</t>
  </si>
  <si>
    <t>DRENOVCI</t>
  </si>
  <si>
    <t>DRENJE</t>
  </si>
  <si>
    <t>DRNIŠ</t>
  </si>
  <si>
    <t>DRNJE</t>
  </si>
  <si>
    <t>DUBRAVA</t>
  </si>
  <si>
    <t>DUBROVNIK</t>
  </si>
  <si>
    <t>DUGA RESA</t>
  </si>
  <si>
    <t>DUGI RAT</t>
  </si>
  <si>
    <t>DUGO SELO</t>
  </si>
  <si>
    <t>DVOR</t>
  </si>
  <si>
    <t>Opće javne usluge (AOP 002+006+009+013 do 017)</t>
  </si>
  <si>
    <t>Uslužne djelatnosti uređenja i održavanja krajolika</t>
  </si>
  <si>
    <t>Prosječan broj zaposlenih u tijelima na osnovi sati rada (cijeli broj)</t>
  </si>
  <si>
    <t>dio 611</t>
  </si>
  <si>
    <t>Ostvareni prihodi iz dodatnog udjela poreza na dohodak za decentralizirane funkcije</t>
  </si>
  <si>
    <t>Rashodi za nabavu nefinancijske imovine (AOP 342+354+387+391+393)</t>
  </si>
  <si>
    <t>Rashodi za nabavu neproizvedene dugotrajne imovine (AOP 343+347)</t>
  </si>
  <si>
    <t>Materijalna imovina - prirodna bogatstva (AOP 344 do 346)</t>
  </si>
  <si>
    <t>Nematerijalna imovina (AOP 348 do 353)</t>
  </si>
  <si>
    <t>Rashodi za nabavu proizvedene dugotrajne imovine (AOP 355+360+369+374+379+382)</t>
  </si>
  <si>
    <t>Kontrole Bilanca ––––&gt;</t>
  </si>
  <si>
    <t>Nadležno ministarstvo/razdjel - konsolidirani izvještaj</t>
  </si>
  <si>
    <t>Proračunski korisnik državnog proračuna i glava unutar nadležnog ministarstva</t>
  </si>
  <si>
    <t>Državni proračun</t>
  </si>
  <si>
    <t>Proračunski korisnik jedinice lokalne i područne (regionalne) samouprave</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</si>
  <si>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</si>
  <si>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</si>
  <si>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</si>
  <si>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</si>
  <si>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</si>
  <si>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</si>
  <si>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</si>
  <si>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</si>
  <si>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</si>
  <si>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</si>
  <si>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</si>
  <si>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</si>
  <si>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Tekuće pomoći proračunskim korisnicima iz proračuna JLP(R)S koji im nije nadležan</t>
  </si>
  <si>
    <t>Kapitalne pomoći iz državnog proračuna proračunskim korisnicima proračuna JLP(R)S</t>
  </si>
  <si>
    <t>Usluge zaštite uz pomoć sigurnosnih sustava</t>
  </si>
  <si>
    <t>Istražne djelatnosti</t>
  </si>
  <si>
    <t>Upravljanje zgradama</t>
  </si>
  <si>
    <t>Osnovno čišćenje zgrada</t>
  </si>
  <si>
    <t>Ostale djelatnosti čišćenja zgrada i objekata</t>
  </si>
  <si>
    <t>Službe javnog zdravstva</t>
  </si>
  <si>
    <t>075</t>
  </si>
  <si>
    <t>AOP 274 mora biti jednak zbroju AOP-a: 790 do 794 u oba stupca podataka. Dopušteno je odstupanje od 1kn zbog zaokruživanja.</t>
  </si>
  <si>
    <t>AOP 275 mora biti jednak zbroju AOP-a: 795+796 u oba stupca podataka. Dopušteno je odstupanje od 1kn zbog zaokruživanja.</t>
  </si>
  <si>
    <t>AOP 276 mora biti jednak zbroju AOP-a: 797+798 u oba stupca podataka. Dopušteno je odstupanje od 1kn zbog zaokruživanja.</t>
  </si>
  <si>
    <t>Zbroj AOP-a: 799+800 je samo dio AOP-a 418 i mora biti manji ili jednak njemu u oba stupca podataka</t>
  </si>
  <si>
    <t>Šifra općine / grada upisuje se prema standardnim troznamenkastim šiframa bez kontrolne znamekne. U ovom šifrarniku šifre su dane abecednim redom naziva naselja. U obrazac se upisuje samo šifra općine / grada, a šifra županije se automatski izračunava.</t>
  </si>
  <si>
    <t>Naziv općine /  grada</t>
  </si>
  <si>
    <t>Andrijaševci</t>
  </si>
  <si>
    <t>Klakar</t>
  </si>
  <si>
    <t>Proložac</t>
  </si>
  <si>
    <t>Antunovac</t>
  </si>
  <si>
    <t>Klana</t>
  </si>
  <si>
    <t>Promina</t>
  </si>
  <si>
    <t>Babina Greda</t>
  </si>
  <si>
    <t>Otplata glavnice primljenih zajmova od županijskih proračuna – kratkoročnih</t>
  </si>
  <si>
    <t>Otplata glavnice primljenih zajmova od županijskih proračuna – dugoročnih</t>
  </si>
  <si>
    <t>Otplata glavnice primljenih zajmova od gradskih proračuna – kratkoročnih</t>
  </si>
  <si>
    <t>1532</t>
  </si>
  <si>
    <t>1542</t>
  </si>
  <si>
    <t>159</t>
  </si>
  <si>
    <t>Ispravak vrijednosti dionica i udjela u glavnici</t>
  </si>
  <si>
    <t>16</t>
  </si>
  <si>
    <t>161</t>
  </si>
  <si>
    <t>Potraživanja za poreze</t>
  </si>
  <si>
    <t>Proračun jedinice lokalne i područne (regionalne) samouprave</t>
  </si>
  <si>
    <t>Konsolidirani proračun jedinice lokalne i područne (regionalne) samouprave</t>
  </si>
  <si>
    <t>Primljeni krediti i zajmovi od institucija i tijela EU - dugoročni</t>
  </si>
  <si>
    <t>Ispravak vlastitih izvora iz proračuna za obveze</t>
  </si>
  <si>
    <t>9122</t>
  </si>
  <si>
    <t>168</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</si>
  <si>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</si>
  <si>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</si>
  <si>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</si>
  <si>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</si>
  <si>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</si>
  <si>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</si>
  <si>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</si>
  <si>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</si>
  <si>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</si>
  <si>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</si>
  <si>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</si>
  <si>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</si>
  <si>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</si>
  <si>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</si>
  <si>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</si>
  <si>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</si>
  <si>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</si>
  <si>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</si>
  <si>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</si>
  <si>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</si>
  <si>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</si>
  <si>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</si>
  <si>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Ispravak ostalih vlastitih izvora za obveze</t>
  </si>
  <si>
    <t>922</t>
  </si>
  <si>
    <t>Višak/manjak prihoda (ne upisuje se podatak)</t>
  </si>
  <si>
    <t>9221</t>
  </si>
  <si>
    <t>Višak prihoda poslovanja</t>
  </si>
  <si>
    <t>GRAD ZAGREB (ZAGREBAČKA ŽUPANIJA)</t>
  </si>
  <si>
    <t>ZAGREBAČKA</t>
  </si>
  <si>
    <t>KRAPINSKO-ZAGORSKA</t>
  </si>
  <si>
    <t>SISAČKO-MOSLAVAČKA</t>
  </si>
  <si>
    <t>KARLOVAČKA</t>
  </si>
  <si>
    <t>Tekuće donacije u novcu</t>
  </si>
  <si>
    <t>Otplata glavnice primljenih zajmova od inozemnih vlada u EU – dugoročnih</t>
  </si>
  <si>
    <t>Proizvodnja ostalih organskih osnovnih kemikalija</t>
  </si>
  <si>
    <t>Proizvodnja gnojiva i dušičnih spojeva</t>
  </si>
  <si>
    <t>Proizvodnja plastike u primarnim oblicima</t>
  </si>
  <si>
    <t>Višegodišnji nasadi i osnovno stado (AOP 037+038-039)</t>
  </si>
  <si>
    <t>Nematerijalna proizvedena imovina (AOP 041 do 044 - 045)</t>
  </si>
  <si>
    <t>Trgovina na veliko žitaricama, sirovim duhanom, sjemenjem i stočnom hranom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</si>
  <si>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</si>
  <si>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</si>
  <si>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</si>
  <si>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</si>
  <si>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</si>
  <si>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</si>
  <si>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</si>
  <si>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</si>
  <si>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Obrazac RAS-funkcijski
VP 154</t>
  </si>
  <si>
    <t>Trgovina na veliko kemijskim proizvodima</t>
  </si>
  <si>
    <t>Prihodi od kamata po vrijednosnim papirima</t>
  </si>
  <si>
    <t>Ako je iznos na AOP-u 605 veći od nule, a iznos na AOP-u 952 (otplata glavnice primljenih zajmova od inozemnih trgovačkih društava - dugoročnih) je jednak nuli, provjerite AOP 952. Ako je njegov iznos stvarno toliki, zanemarite ovu kontrolu.</t>
  </si>
  <si>
    <t>Ako je iznos na AOP-u 623 veći od nule, a iznos na AOP-u 967 (izdaci za otplatu glavnice za izdane ostale vrijednosne papire u zemlji - dugoročne) je jednak nuli, provjerite AOP 967. Ako je njegov iznos stvarno toliki, zanemarite ovu kontrolu.</t>
  </si>
  <si>
    <t>Obveze za financijsku imovinu (AOP 014 do 018)</t>
  </si>
  <si>
    <t>Podmirene obveze u izvještajnom razdoblju (AOP 020+021+029+030)</t>
  </si>
  <si>
    <t>Obveze za rashode poslovanja (AOP 022 do 028)</t>
  </si>
  <si>
    <t>Obveze za financijsku imovinu (AOP 031 do 035)</t>
  </si>
  <si>
    <t>Stanje obveza na kraju izvještajnog razdoblja (AOP 001+002-019) i (AOP 037+090)</t>
  </si>
  <si>
    <t>Stanje dospjelih obveza na kraju izvještajnog razdoblja (AOP 038+043+079+084)</t>
  </si>
  <si>
    <t>Međusobne obveze proračunskih korisnika (AOP 039 do 042)</t>
  </si>
  <si>
    <t>Ukupno obveze za rashode poslovanja (AOP 044+049+054+059+064+069+074)</t>
  </si>
  <si>
    <t>Obveze za zaposlene (AOP 045 do 048)</t>
  </si>
  <si>
    <t>Obveze za materijalne rashode (AOP 050 do 053)</t>
  </si>
  <si>
    <t>Obveze za financijske rashode (AOP 055 do 058)</t>
  </si>
  <si>
    <t>Obveze za subvencije (AOP 060 do 063)</t>
  </si>
  <si>
    <t>Obveze za naknade građanima i kućanstvima (AOP 065 do 068)</t>
  </si>
  <si>
    <t>Obveze za kazne, naknade šteta i kapitalne pomoći (AOP 070 do 073)</t>
  </si>
  <si>
    <t>Ostale tekuće obveze (AOP 075 do 078)</t>
  </si>
  <si>
    <t>Obveze za nabavu nefinancijske imovine (AOP 080 do 083)</t>
  </si>
  <si>
    <t>Obveze za financijsku imovinu (AOP 085 do 089)</t>
  </si>
  <si>
    <t>NISTA</t>
  </si>
  <si>
    <t>Kontrola na broj zaposlenih. Broj zaposlenih ni na jednoj od AOP oznaka 642 do 645 ne može biti iznad 100.000. Takav obrazac je u grešci. Osim toga, samo nekolicina obveznika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</si>
  <si>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Zbroj AOP-a: 851+852 je samo dio AOP-a 483 i mora biti manji ili jednak njemu u oba stupca podataka</t>
  </si>
  <si>
    <t>AOP 853 je samo dio AOP-a 484 i mora biti manji ili jednak njemu u oba stupca podataka</t>
  </si>
  <si>
    <t>Ostali kopneni prijevoz putnika, d. n.</t>
  </si>
  <si>
    <t>Proizvodnja osvježavajućih napitaka; proizvodnja mineralne i drugih flaširanih voda</t>
  </si>
  <si>
    <t>Proizvodnja duhanskih proizvoda</t>
  </si>
  <si>
    <t>Priprema i predenje tekstilnih vlakana</t>
  </si>
  <si>
    <t>Tkanje tekstila</t>
  </si>
  <si>
    <t>Proizvodnja gotovih tekstilnih proizvoda, osim odjeće</t>
  </si>
  <si>
    <t xml:space="preserve">Proizvodnja tepiha i sagova </t>
  </si>
  <si>
    <t>Proizvodnja užadi, konopaca, upletenoga konca i mreža</t>
  </si>
  <si>
    <t>Obveznice - tuzemne</t>
  </si>
  <si>
    <t>Aktivnosti socijalne zaštite koje nisu drugdje svrstane</t>
  </si>
  <si>
    <t>112</t>
  </si>
  <si>
    <t xml:space="preserve">Izdvojena novčana sredstva </t>
  </si>
  <si>
    <t>113</t>
  </si>
  <si>
    <t>Novac u blagajni</t>
  </si>
  <si>
    <t>114</t>
  </si>
  <si>
    <t>Vrijednosnice u blagajni</t>
  </si>
  <si>
    <t>12</t>
  </si>
  <si>
    <t>121</t>
  </si>
  <si>
    <t>122</t>
  </si>
  <si>
    <t>Jamčevni polozi</t>
  </si>
  <si>
    <t>123</t>
  </si>
  <si>
    <t>Potraživanja od zaposlenih</t>
  </si>
  <si>
    <t>124</t>
  </si>
  <si>
    <t>Potraživanja za više plaćene poreze i doprinose</t>
  </si>
  <si>
    <t>129</t>
  </si>
  <si>
    <t>Ostala potraživanja</t>
  </si>
  <si>
    <t>13</t>
  </si>
  <si>
    <t>1321</t>
  </si>
  <si>
    <t>ZLATAR</t>
  </si>
  <si>
    <t>ZLATAR-BISTRICA</t>
  </si>
  <si>
    <t>ZMIJAVCI</t>
  </si>
  <si>
    <t>ŽAKANJE</t>
  </si>
  <si>
    <t>5.0.6.</t>
  </si>
  <si>
    <r>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t>
    </r>
    <r>
      <rPr>
        <b/>
        <sz val="8"/>
        <rFont val="Arial"/>
        <family val="2"/>
        <charset val="238"/>
      </rPr>
      <t>označena su sivim rasterom</t>
    </r>
    <r>
      <rPr>
        <sz val="8"/>
        <rFont val="Arial"/>
        <family val="2"/>
        <charset val="238"/>
      </rPr>
      <t xml:space="preserve">. Razdoblje se unosi na način GGGG-MM gdje je GGGG godina, a MM mjesec u kojem završava razdoblje izvještavanja. Kako biste bili sigurni da nećete imati problema oko popunjavanja obrazaca, </t>
    </r>
    <r>
      <rPr>
        <b/>
        <sz val="8"/>
        <rFont val="Arial"/>
        <family val="2"/>
        <charset val="238"/>
      </rPr>
      <t xml:space="preserve">preporučeno je </t>
    </r>
    <r>
      <rPr>
        <sz val="8"/>
        <rFont val="Arial"/>
        <family val="2"/>
        <charset val="238"/>
      </rPr>
      <t xml:space="preserve">da regionalne postavke na računalu budu namještene za Hrvatsku, format datuma: DD.MM.GGGG (DD.MM.YYYY), a kod brojevnih vrijednosti točka za odvajanje tisućica, zarez kao decimalno mjesto. </t>
    </r>
  </si>
  <si>
    <t>AOP 689 je samo dio AOP-a 163 i mora biti manji ili jednak njemu u oba stupca podataka</t>
  </si>
  <si>
    <t>Zbroj AOP-a 684 do 686 je samo dio AOP-a 116 i mora biti manji ili jednak njemu u oba stupca podataka.</t>
  </si>
  <si>
    <t>Zbroj AOP-a 687 i 688 je samo dio AOP-a 155 i mora biti manji ili jednak njemu u oba stupca podataka</t>
  </si>
  <si>
    <t>Zbroj AOP-a 692 do 694 je samo dio AOP-a 181 i mora biti manji ili jednaki njemu u oba stupca podataka</t>
  </si>
  <si>
    <t>AOP 695 je samo dio AOP-a 183 i mora biti manji ili jednak njemu u oba stupca podataka</t>
  </si>
  <si>
    <t>AOP 504 mora biti jednak zbroju AOP-a: 881+882 u oba stupca podataka. Dopušteno je odstupanje od 1kn zbog zaokruživanja.</t>
  </si>
  <si>
    <t>AOP 883 je samo dio AOP-a 516 i mora biti manji ili jednak njemu u oba stupca podataka</t>
  </si>
  <si>
    <t>Zbroj AOP-a: 884+885 je samo dio AOP-a 526 i mora biti manji ili jednak njemu u oba stupca podataka</t>
  </si>
  <si>
    <t>Zbroj AOP-a: 886+887 je samo dio AOP-a 529 i mora biti manji ili jednak njemu u oba stupca podataka</t>
  </si>
  <si>
    <t>Zbroj AOP-a: 888+889 je samo dio AOP-a 530 i mora biti manji ili jednak njemu u oba stupca podataka</t>
  </si>
  <si>
    <t>Zbroj AOP-a: 890+891 je samo dio AOP-a 531 i mora biti manji ili jednak njemu u oba stupca podataka</t>
  </si>
  <si>
    <t>AOP 532 mora biti jednak zbroju AOP-a: 892 do 894 u oba stupca podataka. Dopušteno je odstupanje od 1kn zbog zaokruživanja.</t>
  </si>
  <si>
    <t>Zbroj AOP-a: 895+896 je samo dio AOP-a 534 i mora biti manji ili jednak njemu u oba stupca podataka</t>
  </si>
  <si>
    <t>Zbroj AOP-a: 897+898 je samo dio AOP-a 535 i mora biti manji ili jednak njemu u oba stupca podataka</t>
  </si>
  <si>
    <t>Zbroj AOP-a: 899+900 je samo dio AOP-a 536 i mora biti manji ili jednak njemu u oba stupca podataka</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</si>
  <si>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</si>
  <si>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</si>
  <si>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</si>
  <si>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</si>
  <si>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</si>
  <si>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</si>
  <si>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</si>
  <si>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</si>
  <si>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</si>
  <si>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</si>
  <si>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</si>
  <si>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</si>
  <si>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</si>
  <si>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</si>
  <si>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</si>
  <si>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Prvi stupanj visoke naobrazbe</t>
  </si>
  <si>
    <r>
      <t xml:space="preserve">Razine </t>
    </r>
    <r>
      <rPr>
        <b/>
        <sz val="8"/>
        <rFont val="Arial"/>
        <family val="2"/>
        <charset val="238"/>
      </rPr>
      <t>23 ne smiju imati popunjene AOP oznake:</t>
    </r>
    <r>
      <rPr>
        <sz val="8"/>
        <rFont val="Arial"/>
        <family val="2"/>
        <charset val="238"/>
      </rPr>
      <t xml:space="preserve"> 412 do 416, 419, 429 do 431,435,436,450 do 452, 455 do 458, 461, 470, 473, 475 do 479, 489 do 491, 495 i 496.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</si>
  <si>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508, 511 do 514, 517, 520 do 524, 527, 537 do 539, 543, 544, 560, 563 do 569, 579, 582, 584 do 588.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</si>
  <si>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599 do 601, 605, 606, 616 do 618, 621, 624, 685, 699, 701, 703, 705. Ako je na bilo kojoj od ovih AOP oznaka upisan iznos za razinu 23 obrazac je neispravan.</t>
    </r>
  </si>
  <si>
    <t>AOP 696 je samo dio AOP-a 186 i mora biti manji ili jednak njemu u oba stupca podataka</t>
  </si>
  <si>
    <t>AOP 697 je samo dio AOP-a 187 i mora biti manji ili jednak njemu u oba stupca podataka</t>
  </si>
  <si>
    <t>Kontrole između dva različita obrasca</t>
  </si>
  <si>
    <t>Zbroj AOP-a: 648+649 je samo dio AOP-a 028 i mora biti manji ili jednak njemu u oba stupca podataka</t>
  </si>
  <si>
    <t>Primljeni zajmovi od trgovačkih društava i obrtnika izvan javnog sektora (AOP 493 do 496)</t>
  </si>
  <si>
    <t>Primljeni zajmovi od drugih razina vlasti (AOP 498 do 504)</t>
  </si>
  <si>
    <t>Primici od prodaje vrijednosnih papira iz portfelja (AOP 506+509+512+515)</t>
  </si>
  <si>
    <t>Primici za komercijalne i blagajničke zapise (AOP 507+508)</t>
  </si>
  <si>
    <t>Primici za obveznice (AOP 510+511)</t>
  </si>
  <si>
    <t>Primici za opcije i druge financijske derivate (AOP 513+514)</t>
  </si>
  <si>
    <t>Primci za ostale vrijednosne papire (AOP 516+517)</t>
  </si>
  <si>
    <t>VIŠAK PRIHODA OD NEFINANCIJSKE IMOVINE (AOP 289-341)</t>
  </si>
  <si>
    <t>Tekuće pomoći izvanproračunskim korisnicima državnog proračuna temeljem prijenosa EU sredstava</t>
  </si>
  <si>
    <t>36819</t>
  </si>
  <si>
    <t>Tekuće pomoći izvanproračunskim korisnicima županijskih, gradskih i općinskih proračuna temeljem prijenosa EU sredstava</t>
  </si>
  <si>
    <t>36821</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</si>
  <si>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</si>
  <si>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</si>
  <si>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</si>
  <si>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</si>
  <si>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</si>
  <si>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</si>
  <si>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</si>
  <si>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</si>
  <si>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</si>
  <si>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</si>
  <si>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</si>
  <si>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Obveze za zajmove od izvanproračunskih korisnika županijskih, gradskih i općinskih proračuna</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</si>
  <si>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</si>
  <si>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</si>
  <si>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</si>
  <si>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</si>
  <si>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</si>
  <si>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</si>
  <si>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</si>
  <si>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</si>
  <si>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</si>
  <si>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</si>
  <si>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</si>
  <si>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</si>
  <si>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</si>
  <si>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</si>
  <si>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</si>
  <si>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</si>
  <si>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</si>
  <si>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</si>
  <si>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818</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</si>
  <si>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</si>
  <si>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</si>
  <si>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</si>
  <si>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</si>
  <si>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</si>
  <si>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</si>
  <si>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Zajmovi ostalim tuzemnim financijskim institucijama izvan javnog sektora</t>
  </si>
  <si>
    <t>1363</t>
  </si>
  <si>
    <t>Izdaci za financijsku imovinu i otplate zajmova (AOP 519+557+570+583+615)</t>
  </si>
  <si>
    <t>Izdaci za dane zajmove i depozite (AOP 520+525+528+532+533+540+545+553)</t>
  </si>
  <si>
    <t>Izdaci za dane zajmove međunarodnim organizacijama, institucijama i tijelima EU te inozemnim vladama (AOP 521 do 524)</t>
  </si>
  <si>
    <t>Izdaci za dane zajmove neprofitnim organizacijama, građanima i kućanstvima (AOP 526+527)</t>
  </si>
  <si>
    <t>Izdaci za dane zajmove kreditnim i ostalim financijskim institucijama u javnom sektoru (AOP 529 do 531)</t>
  </si>
  <si>
    <t>Izdaci za dane zajmove trgovačkim društvima u javnom sektoru</t>
  </si>
  <si>
    <t>Dani zajmovi neprofitnim organizacijama, građanima i kućanstvima u tuzemstvu po protestiranim jamstvima</t>
  </si>
  <si>
    <t>51323</t>
  </si>
  <si>
    <t>Dani zajmovi kreditnim institucijama u javnom sektoru po protestiranim jamstvima</t>
  </si>
  <si>
    <t>51333</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</si>
  <si>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</si>
  <si>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Obračunati prihodi od prodaje nefinancijske imovine - nenaplaćeni</t>
  </si>
  <si>
    <t>Promjene u vrijednosti i obujmu imovine (AOP 002+018)</t>
  </si>
  <si>
    <t>91511</t>
  </si>
  <si>
    <t>Promjene u vrijednosti (revalorizacija) imovine (AOP 003+010)</t>
  </si>
  <si>
    <t>Obveze za zajmove od ostalih inozemnih financijskih institucija</t>
  </si>
  <si>
    <t>Obveze za zajmove od inozemnih trgovačkih društava</t>
  </si>
  <si>
    <t>Obveze za zajmove od inozemnih obrtnika</t>
  </si>
  <si>
    <t>Kapitalne pomoći ostalim financijskim institucijama izvan javnog sektora</t>
  </si>
  <si>
    <t>Kapitalne pomoći obrtnicima</t>
  </si>
  <si>
    <t>BR</t>
  </si>
  <si>
    <t>TOCAN</t>
  </si>
  <si>
    <t>Potraživanja za pomoći iz državnog proračuna temeljem prijenosa EU sredstava</t>
  </si>
  <si>
    <t>193</t>
  </si>
  <si>
    <t>Kontinuirani rashodi budućih razdoblja</t>
  </si>
  <si>
    <t>RKP 1087 dodan na listu izuzetaka za nepopunjavanje AOP oznake 474 do 478. Dorađen je opis kontrole 3, da dodatno pojasni oznaku "DA" za konsolidaciju jer korisnici proračuna razine 11 vrlo često pokušavaju upisati "DA" iako nisu ni obveznici predaje konsolidiranih izvještaja. Skriveni su redovi i stupci koji služe kao popis mogućih šifri, a koji su zbunjivali neke obveznike. Skriveni su stupci i redovi u obrascu verzije 5.0.5. koji se ne bi trebali vidjeti, a sadrže šifarnike potrebne za rad Kontrola, ne umanjuju funkcionalnost Excel-a, ali zbunjuju korisnike.</t>
  </si>
  <si>
    <r>
      <t xml:space="preserve">Obveznici razine </t>
    </r>
    <r>
      <rPr>
        <b/>
        <sz val="8"/>
        <rFont val="Arial"/>
        <charset val="238"/>
      </rPr>
      <t>11 ne mogu imati popunjenu AOP oznaku</t>
    </r>
    <r>
      <rPr>
        <sz val="8"/>
        <rFont val="Arial"/>
        <charset val="238"/>
      </rPr>
      <t xml:space="preserve"> 249 osim obveznika s RKP-om: </t>
    </r>
    <r>
      <rPr>
        <b/>
        <sz val="8"/>
        <rFont val="Arial"/>
        <family val="2"/>
        <charset val="238"/>
      </rPr>
      <t>47107</t>
    </r>
    <r>
      <rPr>
        <sz val="8"/>
        <rFont val="Arial"/>
        <charset val="238"/>
      </rPr>
      <t>. Ako ova kontrola javlja pogrešku znači da je za obrazac razine 11 unesen iznos na AOP poziciju 249.</t>
    </r>
  </si>
  <si>
    <r>
      <t xml:space="preserve">Obveznici razine </t>
    </r>
    <r>
      <rPr>
        <b/>
        <sz val="8"/>
        <rFont val="Arial"/>
        <charset val="238"/>
      </rPr>
      <t>11 ne mogu imati popunjenu AOP oznaku</t>
    </r>
    <r>
      <rPr>
        <sz val="8"/>
        <rFont val="Arial"/>
        <charset val="238"/>
      </rPr>
      <t xml:space="preserve"> 579 osim obveznika s RKP-om: </t>
    </r>
    <r>
      <rPr>
        <b/>
        <sz val="8"/>
        <rFont val="Arial"/>
        <family val="2"/>
        <charset val="238"/>
      </rPr>
      <t>46237</t>
    </r>
    <r>
      <rPr>
        <sz val="8"/>
        <rFont val="Arial"/>
        <charset val="238"/>
      </rPr>
      <t>. Ako ova kontrola javlja pogrešku znači da je za obrazac razine 11 unesen iznos na AOP poziciju 579.</t>
    </r>
  </si>
  <si>
    <r>
      <t xml:space="preserve">Obveznici razine </t>
    </r>
    <r>
      <rPr>
        <b/>
        <sz val="8"/>
        <rFont val="Arial"/>
        <charset val="238"/>
      </rPr>
      <t>11 ne mogu imati popunjenu AOP oznaku</t>
    </r>
    <r>
      <rPr>
        <sz val="8"/>
        <rFont val="Arial"/>
        <charset val="238"/>
      </rPr>
      <t xml:space="preserve"> 584 i 585 osim obveznika s RKP-om: </t>
    </r>
    <r>
      <rPr>
        <b/>
        <sz val="8"/>
        <rFont val="Arial"/>
        <family val="2"/>
        <charset val="238"/>
      </rPr>
      <t>174</t>
    </r>
    <r>
      <rPr>
        <sz val="8"/>
        <rFont val="Arial"/>
        <charset val="238"/>
      </rPr>
      <t>. Ako ova kontrola javlja pogrešku znači da je za obrazac razine 11 unesen iznos na jednu od ovih AOP pozicija.</t>
    </r>
  </si>
  <si>
    <r>
      <t xml:space="preserve">Obveznici razine </t>
    </r>
    <r>
      <rPr>
        <b/>
        <sz val="8"/>
        <rFont val="Arial"/>
        <charset val="238"/>
      </rPr>
      <t>11 ne mogu imati popunjenu AOP oznaku</t>
    </r>
    <r>
      <rPr>
        <sz val="8"/>
        <rFont val="Arial"/>
        <charset val="238"/>
      </rPr>
      <t xml:space="preserve"> 495 i 605 osim obveznika s RKP-om  </t>
    </r>
    <r>
      <rPr>
        <b/>
        <sz val="8"/>
        <rFont val="Arial"/>
        <family val="2"/>
        <charset val="238"/>
      </rPr>
      <t>721</t>
    </r>
    <r>
      <rPr>
        <sz val="8"/>
        <rFont val="Arial"/>
        <charset val="238"/>
      </rPr>
      <t xml:space="preserve">. Ako je na bilo kojoj od ovih AOP oznaka upisan iznos, a obrazac je razine 11, kontrola javlja grešku i obrazac je neispravan. </t>
    </r>
  </si>
  <si>
    <t>Uklanjanje građevina</t>
  </si>
  <si>
    <t>Pripremni radovi na gradilištu</t>
  </si>
  <si>
    <t>Pokusno bušenje i sondiranje terena za gradnju</t>
  </si>
  <si>
    <t>Proizvodnja sladoleda</t>
  </si>
  <si>
    <t>Upravljačke djelatnosti</t>
  </si>
  <si>
    <t>Popravljena kontrola broj 36 u PR-RAS-u koja je provjeravala pogrešne AOP pozicije. 
Popravljena kontrola koja je javljala pogrešku ako je bio popunjen polugodišnji obrazac NT za razine 22 i 23.</t>
  </si>
  <si>
    <t>Popravak i održavanje zrakoplova i svemirskih letjelica</t>
  </si>
  <si>
    <t>Popravak i održavanje ostalih prijevoznih sredstava</t>
  </si>
  <si>
    <t>Popravak ostale opreme</t>
  </si>
  <si>
    <t>Instaliranje industrijskih strojeva i opreme</t>
  </si>
  <si>
    <t>Distribucija električne energije</t>
  </si>
  <si>
    <t>Trgovina električnom energijom</t>
  </si>
  <si>
    <t>Distribucija plinovitih goriva distribucijskom mrežom</t>
  </si>
  <si>
    <t>Trgovina plinom distribucijskom mrežom</t>
  </si>
  <si>
    <t>Zbroj AOP-a: 948+949 je samo dio AOP-a 601 i mora biti manji ili jednak njemu u oba stupca podataka</t>
  </si>
  <si>
    <t>AOP 950 je samo dio AOP-a 603 i mora biti manji ili jednak njemu u oba stupca podataka</t>
  </si>
  <si>
    <t>AOP 951 je samo dio AOP-a 604 i mora biti manji ili jednak njemu u oba stupca podataka</t>
  </si>
  <si>
    <t>Novac u banci i blagajni</t>
  </si>
  <si>
    <t>Vrijednosni papiri</t>
  </si>
  <si>
    <t>Dionice i udjeli u glavnici</t>
  </si>
  <si>
    <t>Potraživanja za prihode poslovanja</t>
  </si>
  <si>
    <t>91512</t>
  </si>
  <si>
    <t>MINISTARSTVO UNUTARNJIH POSLOVA</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</si>
  <si>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</si>
  <si>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</si>
  <si>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</si>
  <si>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</si>
  <si>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</si>
  <si>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</si>
  <si>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drugih razina vlasti</t>
  </si>
  <si>
    <t>Prihodi od pozitivnih tečajnih razlika i razlika zbog primjene valutne klauzule</t>
  </si>
  <si>
    <t>Prihodi iz dobiti trgovačkih društava, kreditnih i ostalih financijskih institucija po posebnim propisima</t>
  </si>
  <si>
    <t>Naknada za korištenje nefinancijske imovine</t>
  </si>
  <si>
    <r>
      <t>Osnovni podaci</t>
    </r>
    <r>
      <rPr>
        <sz val="8"/>
        <rFont val="Arial"/>
        <family val="2"/>
        <charset val="238"/>
      </rPr>
      <t xml:space="preserve">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t>
    </r>
    <r>
      <rPr>
        <b/>
        <sz val="8"/>
        <color indexed="56"/>
        <rFont val="Arial"/>
        <family val="2"/>
        <charset val="238"/>
      </rPr>
      <t xml:space="preserve"> tamnomodrom</t>
    </r>
    <r>
      <rPr>
        <sz val="8"/>
        <rFont val="Arial"/>
        <family val="2"/>
        <charset val="238"/>
      </rPr>
      <t xml:space="preserve"> bojom obavezni su za unos. Preporuča se da popunite sva polja, jer nisu obavezni kontakt podaci o korisniku, a koji bi mogli zatrebati da Vas možemo obavijestiti o naknadno utvrđenim pogreškama ili novostima.</t>
    </r>
  </si>
  <si>
    <t>Manjak prihoda poslovanja - preneseni</t>
  </si>
  <si>
    <t>96</t>
  </si>
  <si>
    <t>Obračunati prihodi poslovanja - nenaplaćeni</t>
  </si>
  <si>
    <t>Rudna bogatstva</t>
  </si>
  <si>
    <t>Prihodi od prodaje ostale prirodne materijalne imovine</t>
  </si>
  <si>
    <t>Patenti</t>
  </si>
  <si>
    <t>Koncesije</t>
  </si>
  <si>
    <t>Licence</t>
  </si>
  <si>
    <t>Zemljište</t>
  </si>
  <si>
    <t>Ostvareno u prethodnoj godini</t>
  </si>
  <si>
    <t>Ostvareno u tekućoj godini</t>
  </si>
  <si>
    <t>5.0.7.</t>
  </si>
  <si>
    <t>Višak prihoda preneseni i manjak prihoda preneseni ne mogu istovremeno biti popunjeni niti u jednom stupcu financijskog izvještaja. Ako ova kontrola javlja pogrešku značu da su istovremeno popunjene AOP oznake 284 i 285, ili su istovremeno popunjene AOP oznake 400 i 401, ili su istovrmeneo popunjene AOP oznake 627 i 628 u jednom od stupaca (tekuća ili prethodna godina).</t>
  </si>
  <si>
    <r>
      <t xml:space="preserve">Imate li problema tehničke naravi s popunjavanjem obrasca, radom kontrola i slično, dostavite nam popunjenu </t>
    </r>
    <r>
      <rPr>
        <b/>
        <sz val="8"/>
        <color indexed="12"/>
        <rFont val="Arial"/>
        <family val="2"/>
        <charset val="238"/>
      </rPr>
      <t>problematičnu Excel datoteku</t>
    </r>
    <r>
      <rPr>
        <b/>
        <sz val="8"/>
        <rFont val="Arial"/>
        <family val="2"/>
        <charset val="238"/>
      </rPr>
      <t xml:space="preserve"> zajedno s Vašim </t>
    </r>
    <r>
      <rPr>
        <b/>
        <sz val="8"/>
        <color indexed="12"/>
        <rFont val="Arial"/>
        <family val="2"/>
        <charset val="238"/>
      </rPr>
      <t>kontakt podacima</t>
    </r>
    <r>
      <rPr>
        <b/>
        <sz val="8"/>
        <rFont val="Arial"/>
        <family val="2"/>
        <charset val="238"/>
      </rPr>
      <t xml:space="preserve"> te podacima o programu koji i koju verziju koristite za popunjavanje na adresu e-pošte: </t>
    </r>
    <r>
      <rPr>
        <b/>
        <sz val="8"/>
        <color indexed="12"/>
        <rFont val="Arial"/>
        <family val="2"/>
        <charset val="238"/>
      </rPr>
      <t>proracuni@fina.hr</t>
    </r>
    <r>
      <rPr>
        <b/>
        <sz val="8"/>
        <rFont val="Arial"/>
        <family val="2"/>
        <charset val="238"/>
      </rPr>
      <t>.</t>
    </r>
  </si>
  <si>
    <t>Stanje nedospjelih obveza na kraju izvještajnog razdoblja (AOP 091 do 094)</t>
  </si>
  <si>
    <t>* U 2017. godini, pozicija se odnosi na AOP 038 iz izvještaja za 2016. godinu kada je broj AOP pozicija bio drugačiji</t>
  </si>
  <si>
    <t>Farmaceutski proizvodi</t>
  </si>
  <si>
    <t>0712</t>
  </si>
  <si>
    <t>Ostali medicinski proizvodi</t>
  </si>
  <si>
    <t>0713</t>
  </si>
  <si>
    <t>Terapeutski pribor i oprema</t>
  </si>
  <si>
    <t>072</t>
  </si>
  <si>
    <t>0721</t>
  </si>
  <si>
    <t>Opće medicinske usluge</t>
  </si>
  <si>
    <t>0722</t>
  </si>
  <si>
    <t>Specijalističke medicinske usluge</t>
  </si>
  <si>
    <t>0723</t>
  </si>
  <si>
    <t>Zubarske usluge</t>
  </si>
  <si>
    <t>0724</t>
  </si>
  <si>
    <t xml:space="preserve">Paramedicinske usluge </t>
  </si>
  <si>
    <t>073</t>
  </si>
  <si>
    <t>0731</t>
  </si>
  <si>
    <t>Usluge općih bolnica</t>
  </si>
  <si>
    <t>0732</t>
  </si>
  <si>
    <t>Usluge specijalističkih bolnica</t>
  </si>
  <si>
    <t>0733</t>
  </si>
  <si>
    <t>Više srednjoškolsko obrazovanje</t>
  </si>
  <si>
    <t>093</t>
  </si>
  <si>
    <t>Poslije srednjoškolsko, ali ne visoko obrazovanje</t>
  </si>
  <si>
    <t>094</t>
  </si>
  <si>
    <t>Tekuće pomoći od međunarodnih organizacija</t>
  </si>
  <si>
    <t>Kapitalne pomoći od međunarodnih organizacija</t>
  </si>
  <si>
    <t>Broj RKP-a:</t>
  </si>
  <si>
    <t>Matični broj:</t>
  </si>
  <si>
    <t>Naziv obveznika:</t>
  </si>
  <si>
    <t>Ulica i kućni broj:</t>
  </si>
  <si>
    <t>AOP oznaka razdoblja:</t>
  </si>
  <si>
    <t>Šifra djelatnosti:</t>
  </si>
  <si>
    <t>Razina:</t>
  </si>
  <si>
    <t>Razdjel:</t>
  </si>
  <si>
    <t>Kontrolni broj izvještaja</t>
  </si>
  <si>
    <t>Prijevozna sredstva (AOP 025 do 028 - 029)</t>
  </si>
  <si>
    <t>Knjige, umjetnička djela i ostale izložbene vrijednosti (AOP 031 do 034 - 035)</t>
  </si>
  <si>
    <t>(potpis odgovorne osobe)</t>
  </si>
  <si>
    <t>Kapitalne pomoći proračunskim korisnicima iz proračuna JLP(R)S koji im nije nadležan</t>
  </si>
  <si>
    <t>Tekuće pomoći iz državnog proračuna temeljem prijenosa EU sredstava</t>
  </si>
  <si>
    <t>Tekuće pomoći iz proračuna JLP(R)S temeljem prijenosa EU sredstava</t>
  </si>
  <si>
    <t>63813</t>
  </si>
  <si>
    <t>Povrat zajmova danih kreditnim institucijama u javnom sektoru – dugoročni</t>
  </si>
  <si>
    <t>Pranje i kemijsko čišćenje tekstila i krznenih proizvoda</t>
  </si>
  <si>
    <t>OIB</t>
  </si>
  <si>
    <t>KONTAKT</t>
  </si>
  <si>
    <t>TEL</t>
  </si>
  <si>
    <t>FAX</t>
  </si>
  <si>
    <t>E_POSTA</t>
  </si>
  <si>
    <t>E_POSTAOBV</t>
  </si>
  <si>
    <t>ZAK_PREDST</t>
  </si>
  <si>
    <t>KONTBR</t>
  </si>
  <si>
    <t>Tekuće pomoći gradskim proračunima</t>
  </si>
  <si>
    <t>Tekuće pomoći općinskim proračunima</t>
  </si>
  <si>
    <t>Tekuće pomoći HZMO-u, HZZ-u i HZZO-u</t>
  </si>
  <si>
    <t>0228</t>
  </si>
  <si>
    <t>AOP 785 je samo dio AOP-a 259 i mora biti manji ili jednak njemu u oba stupca podataka</t>
  </si>
  <si>
    <t>AOP 273 mora biti jednak zbroju AOP-a: 786 do 789 u oba stupca podataka. Dopušteno je odstupanje od 1kn zbog zaokruživanja.</t>
  </si>
  <si>
    <t>Kamate na oročena sredstva i depozite po viđenju</t>
  </si>
  <si>
    <t xml:space="preserve">Prihodi od zateznih kamata </t>
  </si>
  <si>
    <t>Prihodi od dividendi</t>
  </si>
  <si>
    <t>GROŽNJAN</t>
  </si>
  <si>
    <t>GRUBIŠNO POLJE</t>
  </si>
  <si>
    <t>GUNDINCI</t>
  </si>
  <si>
    <t>GUNJA</t>
  </si>
  <si>
    <t>HERCEGOVAC</t>
  </si>
  <si>
    <t>HLEBINE</t>
  </si>
  <si>
    <t>HRAŠĆINA</t>
  </si>
  <si>
    <t>HRVACE</t>
  </si>
  <si>
    <t>HRVATSKA DUBICA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</si>
  <si>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</si>
  <si>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</si>
  <si>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</si>
  <si>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</si>
  <si>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</si>
  <si>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</si>
  <si>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</si>
  <si>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</si>
  <si>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</si>
  <si>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dio 23</t>
  </si>
  <si>
    <t>AOP 500 mora biti jednak zbroju AOP-a: 873+874 u oba stupca podataka. Dopušteno je odstupanje od 1kn zbog zaokruživanja.</t>
  </si>
  <si>
    <t>AOP 501 mora biti jednak zbroju AOP-a: 875+876 u oba stupca podataka. Dopušteno je odstupanje od 1kn zbog zaokruživanja.</t>
  </si>
  <si>
    <t>AOP 502 mora biti jednak zbroju AOP-a: 877+878 u oba stupca podataka. Dopušteno je odstupanje od 1kn zbog zaokruživanja.</t>
  </si>
  <si>
    <t>AOP 503 mora biti jednak zbroju AOP-a: 879+880 u oba stupca podataka. Dopušteno je odstupanje od 1kn zbog zaokruživanja.</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</si>
  <si>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</si>
  <si>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</si>
  <si>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</si>
  <si>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</si>
  <si>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</si>
  <si>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</si>
  <si>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</si>
  <si>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</si>
  <si>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</si>
  <si>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</si>
  <si>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</si>
  <si>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101</t>
  </si>
  <si>
    <t>Bolest i invaliditet (AOP 127+128)</t>
  </si>
  <si>
    <t>1011</t>
  </si>
  <si>
    <t>Bolest</t>
  </si>
  <si>
    <t>1012</t>
  </si>
  <si>
    <t>Invaliditet</t>
  </si>
  <si>
    <t>102</t>
  </si>
  <si>
    <t>Starost</t>
  </si>
  <si>
    <t>103</t>
  </si>
  <si>
    <t>104</t>
  </si>
  <si>
    <t>Obitelj i djeca</t>
  </si>
  <si>
    <t>105</t>
  </si>
  <si>
    <t>Nezaposlenost</t>
  </si>
  <si>
    <t>106</t>
  </si>
  <si>
    <t>Stanovanje</t>
  </si>
  <si>
    <t>107</t>
  </si>
  <si>
    <t>Socijalna pomoć stanovništvu koje nije obuhvaćeno redovnim socijalnim programima</t>
  </si>
  <si>
    <t>108</t>
  </si>
  <si>
    <t>Prihodi od prodaje nefinancijske imovine (AOP 290+302+335+339)</t>
  </si>
  <si>
    <t>Prihodi od prodaje neproizvedene dugotrajne imovine (AOP 291+295)</t>
  </si>
  <si>
    <t>Prihodi od prodaje materijalne imovine - prirodnih bogatstava (AOP 292 do 294)</t>
  </si>
  <si>
    <t>Prihodi od prodaje nematerijalne imovine (AOP 296 do 301)</t>
  </si>
  <si>
    <t>Prihodi od prodaje proizvedene dugotrajne imovine (AOP 303+308+317+322+327+330)</t>
  </si>
  <si>
    <t>Prihodi od prodaje građevinskih objekata (AOP 304 do 307)</t>
  </si>
  <si>
    <t>Službena putovanja</t>
  </si>
  <si>
    <t>JASENICE</t>
  </si>
  <si>
    <t>JASENOVAC</t>
  </si>
  <si>
    <t>Popravak i održavanje brodova i čamaca</t>
  </si>
  <si>
    <t>URED VIJEĆA ZA NACIONALNU SIGURNOST</t>
  </si>
  <si>
    <t>0941</t>
  </si>
  <si>
    <t>Ispravljena kontrola u PR-RAS obrascu koja je AOP 010 zbrajala u AOP oznaku 003, umjesto da je oduzimala od sume svih ostalih AOP oznaka.</t>
  </si>
  <si>
    <t>Proizvodnja kablova od optičkih vlakana</t>
  </si>
  <si>
    <t>Proizvodnja ostalih elektroničkih i električnih žica i kablova</t>
  </si>
  <si>
    <t>NEMA RAZDJELA</t>
  </si>
  <si>
    <t>Trgovina na malo rabljenom robom u specijaliziranim prodavaonicama</t>
  </si>
  <si>
    <t>Trgovina na malo hranom, pićima i duhanskim proizvodima na štandovima i tržnicama</t>
  </si>
  <si>
    <t>Subvencije poljoprivrednicima</t>
  </si>
  <si>
    <t>Subvencije obrtnicima</t>
  </si>
  <si>
    <t>Prijevozna sredstva u zračnom prometu</t>
  </si>
  <si>
    <t>Iznos</t>
  </si>
  <si>
    <t>Neproizvedena dugotrajna imovina (AOP 004+005-006)</t>
  </si>
  <si>
    <t>011</t>
  </si>
  <si>
    <t>Materijalna imovina - prirodna bogatstva</t>
  </si>
  <si>
    <t>012</t>
  </si>
  <si>
    <t>Tekuće pomoći izravnanja za decentralizirane funkcije</t>
  </si>
  <si>
    <t>Kapitalne pomoći izravnanja za decentralizirane funkcije</t>
  </si>
  <si>
    <t>NOVSKA</t>
  </si>
  <si>
    <t>NUŠTAR</t>
  </si>
  <si>
    <t>NIJEMCI</t>
  </si>
  <si>
    <t>OBROVAC</t>
  </si>
  <si>
    <t>OGULIN</t>
  </si>
  <si>
    <t>Trgovina na malo glazbenim i videozapisima u specijaliziranim prodavaonicama</t>
  </si>
  <si>
    <t>Trgovina na malo sportskom opremom u specijaliziranim prodavaonicama</t>
  </si>
  <si>
    <t>Trgovina na malo igrama i igračkama u specijaliziranim prodavaonicama</t>
  </si>
  <si>
    <t>Promjene u vrijednosti (revalorizacija) nefinancijske imovine (AOP 004 do 009)</t>
  </si>
  <si>
    <t xml:space="preserve">Doprinosi za obvezno zdravstveno osiguranje </t>
  </si>
  <si>
    <t>Povrat zajmova danih tuzemnim trgovačkim društvima izvan javnog sektora - kratkoročni</t>
  </si>
  <si>
    <t>Povrat zajmova danih tuzemnim trgovačkim društvima izvan javnog sektora - dugoročni</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</si>
  <si>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</si>
  <si>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&lt;–––– Povratak na Referentnu stranicu</t>
  </si>
  <si>
    <t>Trgovina na malo kruhom, pecivom, kolačima, tjesteninama, bombonima i slatkišima u specijaliziranim prodavaonicama</t>
  </si>
  <si>
    <t>Trgovina na malo pićima u specijaliziranim prodavaonicama</t>
  </si>
  <si>
    <t>SREDIŠNJI DRŽAVNI URED ZA RAZVOJ DIGITALNOG DRUŠTVA</t>
  </si>
  <si>
    <t>MINISTARSTVO HRVATSKIH BRANITELJA</t>
  </si>
  <si>
    <t>MINISTARSTVO GOSPODARSTVA, PODUZETNIŠTVA I OBRTA</t>
  </si>
  <si>
    <t>MINISTARSTVO DRŽAVNE IMOVINE</t>
  </si>
  <si>
    <t>MINISTARSTVO MORA, PROMETA I INFRASTRUKTURE</t>
  </si>
  <si>
    <t>MINISTARSTVO ZNANOSTI I OBRAZOVANJA</t>
  </si>
  <si>
    <t>MINISTARSTVO ZDRAVSTVA</t>
  </si>
  <si>
    <t>MINISTARSTVO ZA DEMOGRAFIJU, OBITELJ, MLADE I SOC. POLITIKU</t>
  </si>
  <si>
    <t>KBR_151</t>
  </si>
  <si>
    <t>KBR_152</t>
  </si>
  <si>
    <t>KBR_154</t>
  </si>
  <si>
    <t>KBR_159</t>
  </si>
  <si>
    <t>KBR_156</t>
  </si>
  <si>
    <t>Otplata glavnice primljenih zajmova od ostalih financijskih institucija u javnom sektoru</t>
  </si>
  <si>
    <t>Otplata glavnice primljenih kredita od tuzemnih kreditnih institucija izvan javnog sektora</t>
  </si>
  <si>
    <t>Otplata glavnice primljenih zajmova od tuzemnih osiguravajućih društava izvan javnog sektora</t>
  </si>
  <si>
    <t>Otplata glavnice primljenih kredita od inozemnih kreditnih institucija</t>
  </si>
  <si>
    <t>Otplata glavnice primljenih zajmova od inozemnih osiguravajućih društava</t>
  </si>
  <si>
    <t>Ako je u nekom stupcu na AOP-u 643 broj veći od nule, tada i na AOP-u 645 mora biti broj veći od nule i obrnuto.</t>
  </si>
  <si>
    <t>Obveze za zajmove od gradskih proračuna</t>
  </si>
  <si>
    <t>2674</t>
  </si>
  <si>
    <t>Obveze za zajmove od općinskih proračuna</t>
  </si>
  <si>
    <t>2675</t>
  </si>
  <si>
    <t>VP152</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</si>
  <si>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</si>
  <si>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</si>
  <si>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</si>
  <si>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</si>
  <si>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</si>
  <si>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</si>
  <si>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Tekuće pomoći međunarodnim organizacijama te institucijama i tijelima EU</t>
  </si>
  <si>
    <t>Ostali prihodi od poreza koje plaćaju fizičke osobe</t>
  </si>
  <si>
    <t>Ostali vrijednosni papiri</t>
  </si>
  <si>
    <t>1412</t>
  </si>
  <si>
    <t>1422</t>
  </si>
  <si>
    <t>1432</t>
  </si>
  <si>
    <t>1442</t>
  </si>
  <si>
    <t>1452</t>
  </si>
  <si>
    <t>1462</t>
  </si>
  <si>
    <t>Kontrole obrasca PR-RAS ––––&gt;</t>
  </si>
  <si>
    <t>Dugotrajna nefinancijska imovina u pripremi (AOP 052 do 057)</t>
  </si>
  <si>
    <t>Proizvedena kratkotrajna imovina (AOP 059 do 062)</t>
  </si>
  <si>
    <t>Zalihe vojnih sredstava za jednokratnu upotrebu</t>
  </si>
  <si>
    <t>Financijska imovina (AOP 064+073+082+113+129+141+158+164)</t>
  </si>
  <si>
    <t>Potraživanja za dane zajmove (AOP 083+101-112)</t>
  </si>
  <si>
    <t>Zajmovi - tuzemni (AOP 084 do 100)</t>
  </si>
  <si>
    <t>Zajmovi - inozemni (AOP 102 do 111)</t>
  </si>
  <si>
    <t>Vrijednosni papiri (AOP 114+121-128)</t>
  </si>
  <si>
    <t>Vrijednosni papiri - tuzemni (AOP 115 do 120)</t>
  </si>
  <si>
    <t>Vrijednosni papiri - inozemni (AOP 122 do 127)</t>
  </si>
  <si>
    <t>Dionice i udjeli u glavnici (AOP 130+137-140)</t>
  </si>
  <si>
    <t>Dionice i udjeli u glavnici - tuzemni (AOP 131 do 136)</t>
  </si>
  <si>
    <t>Dionice i udjeli u glavnici - inozemni (AOP 138+139)</t>
  </si>
  <si>
    <t>Potraživanja za prihode poslovanja (AOP 142 do 144 + 152 do 156-157)</t>
  </si>
  <si>
    <t>Potraživanja za pomoći iz inozemstva i od subjekata unutar općeg proračuna (AOP 145 do 151)</t>
  </si>
  <si>
    <t>Potraživanja od prodaje nefinancijske imovine (AOP 159 do 162 - 163)</t>
  </si>
  <si>
    <t>Rashodi budućih razdoblja i nedospjela naplata prihoda (AOP 165 do 167)</t>
  </si>
  <si>
    <r>
      <t>Unaprijed plaćeni rashodi budući</t>
    </r>
    <r>
      <rPr>
        <sz val="8"/>
        <color indexed="9"/>
        <rFont val="Arial"/>
        <family val="2"/>
        <charset val="238"/>
      </rPr>
      <t>h razdoblja</t>
    </r>
  </si>
  <si>
    <t>OBVEZE I VLASTITI IZVORI (AOP 169+229)</t>
  </si>
  <si>
    <t xml:space="preserve">Obveze (AOP 170+181+182+198+226) </t>
  </si>
  <si>
    <t>Obveze za rashode poslovanja (AOP 171 do 173 + 177 do 180)</t>
  </si>
  <si>
    <t>Obveze za financijske rashode (AOP 174 do 176)</t>
  </si>
  <si>
    <t>Obveze za vrijednosne papire (AOP 183+190-197)</t>
  </si>
  <si>
    <t>Obveze za vrijednosne papire - tuzemne (AOP 184 do 189)</t>
  </si>
  <si>
    <t>Obveze za vrijednosne papire - inozemne (AOP 191 do 196)</t>
  </si>
  <si>
    <t>Obveze za kredite i zajmove (AOP 199+216)</t>
  </si>
  <si>
    <t>Obveze za kredite i zajmove - tuzemne (AOP 200 do 215)</t>
  </si>
  <si>
    <t>Obveze za kredite i zajmove - inozemne (AOP 217 do 225)</t>
  </si>
  <si>
    <t>Odgođeno plaćanje rashoda i prihodi budućih razdoblja (AOP 227+228)</t>
  </si>
  <si>
    <t>Vlastiti izvori (AOP 230 + 238 - 242 + 246 do 248)</t>
  </si>
  <si>
    <t>Vlastiti izvori i ispravak vlastitih izvora (AOP 231-234)</t>
  </si>
  <si>
    <t>Vlastiti izvori (AOP 232+233)</t>
  </si>
  <si>
    <t>Ispravak vlastitih izvora za obveze (AOP 235+236)</t>
  </si>
  <si>
    <t>Višak prihoda (AOP 239 do 241)</t>
  </si>
  <si>
    <t>Manjak prihoda (AOP 243 do 245)</t>
  </si>
  <si>
    <t>Izvanbilančni zapisi - aktiva (AOP 251)</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</si>
  <si>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</si>
  <si>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5.0.1.</t>
  </si>
  <si>
    <t>Povećanje zaliha proizvodnje i gotovih proizvoda (AOP 278-277)</t>
  </si>
  <si>
    <t xml:space="preserve">Smanjenje zaliha proizvodnje i gotovih proizvoda (AOP 277-278) </t>
  </si>
  <si>
    <t>Ukupni rashodi poslovanja (AOP 148-279+280)</t>
  </si>
  <si>
    <t xml:space="preserve">VIŠAK PRIHODA POSLOVANJA (AOP 001-281) </t>
  </si>
  <si>
    <t>MANJAK PRIHODA POSLOVANJA (AOP 281-001)</t>
  </si>
  <si>
    <t>Prihodi i rashodi od nefinancijske imovine</t>
  </si>
  <si>
    <t>Ako ova kontrola javlja pogrešku znači da je na nekoj od AOP pozicija upisana negativna vrijednost. Ovaj obrazac ne može sadržavati niti jednu negativnu vrijednost.</t>
  </si>
  <si>
    <t>Dionice i udjeli u glavnici ostalih financijskih institucija u javnom sektoru</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</si>
  <si>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</si>
  <si>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</si>
  <si>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</si>
  <si>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</si>
  <si>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</si>
  <si>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</si>
  <si>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Proizvodnja parnih kotlova, osim kotlova za centralno grijanje toplom vodom</t>
  </si>
  <si>
    <r>
      <t xml:space="preserve">Razina </t>
    </r>
    <r>
      <rPr>
        <b/>
        <sz val="8"/>
        <rFont val="Arial"/>
        <family val="2"/>
        <charset val="238"/>
      </rPr>
      <t>11 ne smije imati popunjene AOP oznake:</t>
    </r>
    <r>
      <rPr>
        <sz val="8"/>
        <rFont val="Arial"/>
        <family val="2"/>
        <charset val="238"/>
      </rPr>
      <t xml:space="preserve"> 414 do 416, 429 do 431, 435, 436, 451, 452, 455 do 458, 461, 470, 473, 475 do 479, 490 i 491. Ako je na bilo kojoj od ovih AOP oznaka upisan iznos, a obrazac je razine 11, kontrola javlja grešku i obrazac je neispravan. Iznimno, AOP oznake 475 i 476 dopuštene su za popunjavanje obveznicima s RKP-ovima: 01087, 47045, 47107.</t>
    </r>
  </si>
  <si>
    <t>Izvještaji proračuna, proračunskih i izvanproračunskih korisnika</t>
  </si>
  <si>
    <t>Šifra grada/opć.:</t>
  </si>
  <si>
    <t>Proizvodnja sapuna i deterdženata, sredstava za čišćenje i poliranje</t>
  </si>
  <si>
    <t>Dionice i udjeli u glavnici tuzemnih kreditnih i ostalih financijskih institucija izvan javnog sektora</t>
  </si>
  <si>
    <t>262,263,2643,2644,
2645,2653,2654,267</t>
  </si>
  <si>
    <t>262,263,2643,2644, 2645,2653,2654,267</t>
  </si>
  <si>
    <t>Proizvodnja industrijskih plinova</t>
  </si>
  <si>
    <t>Proizvodnja koloranata i pigmenata</t>
  </si>
  <si>
    <t>Proizvodnja madraca</t>
  </si>
  <si>
    <t>Proizvodnja novca</t>
  </si>
  <si>
    <t>Ako su u nekom stupcu na AOP-ima 642 do 645 (brojevi zaposlenih) podaci veći od nule, tada u toj istom stupcu mora biti postojati podatak veći od nule i na AOP-u 149 (rashodi za zaposlene). Isto tako, ako postoje zaposleni, moraju postojati i rashodi za zaposlene.</t>
  </si>
  <si>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</si>
  <si>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Proizvodnja obuće</t>
  </si>
  <si>
    <t>Piljenje i blanjanje drva</t>
  </si>
  <si>
    <t>Proizvodnja furnira i ostalih ploča od drva</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</si>
  <si>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</si>
  <si>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</si>
  <si>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</si>
  <si>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</si>
  <si>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</si>
  <si>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</si>
  <si>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</si>
  <si>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0421</t>
  </si>
  <si>
    <t>Poljoprivreda</t>
  </si>
  <si>
    <t>0422</t>
  </si>
  <si>
    <t>Šumarstvo</t>
  </si>
  <si>
    <t>0423</t>
  </si>
  <si>
    <t>Ribarstvo i lov</t>
  </si>
  <si>
    <t>043</t>
  </si>
  <si>
    <t>0431</t>
  </si>
  <si>
    <t xml:space="preserve">Ulaganja u računalne programe </t>
  </si>
  <si>
    <t>Umjetnička, literarna i znanstvena djela</t>
  </si>
  <si>
    <t>Ostala nematerijalna proizvedena imovina</t>
  </si>
  <si>
    <t>Plemeniti metali i drago kamenje</t>
  </si>
  <si>
    <t>Pohranjene knjige, umjetnička djela i slične vrijednosti</t>
  </si>
  <si>
    <t>DRŽAVNI URED ZA REVIZIJU</t>
  </si>
  <si>
    <t>Razdjel</t>
  </si>
  <si>
    <t>Prosječan broj zaposlenih kod korisnika na osnovi sati rada (cijeli broj)</t>
  </si>
  <si>
    <t>Porez na korištenje javnih površina</t>
  </si>
  <si>
    <t>Prihodi od poreza (AOP 003+012+018+024+032+035)</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</si>
  <si>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</si>
  <si>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</si>
  <si>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</si>
  <si>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</si>
  <si>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</si>
  <si>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Rastavljanje olupina</t>
  </si>
  <si>
    <t>Oporaba posebno izdvojenih materijala</t>
  </si>
  <si>
    <t>Djelatnosti sanacije okoliša te ostale djelatnosti gospodarenja otpadom</t>
  </si>
  <si>
    <t>Organizacija izvedbe projekata za zgrade</t>
  </si>
  <si>
    <t>Gradnja stambenih i nestambenih zgrada</t>
  </si>
  <si>
    <t>-</t>
  </si>
  <si>
    <t>RAZDJEL</t>
  </si>
  <si>
    <t>OPIS2
kvartal</t>
  </si>
  <si>
    <t>Donja Motičina</t>
  </si>
  <si>
    <t>Marina</t>
  </si>
  <si>
    <t>Sveti Ivan Žabno</t>
  </si>
  <si>
    <t>Donja Stubica</t>
  </si>
  <si>
    <t>VARAŽDINSKE TOPLICE</t>
  </si>
  <si>
    <t>VELA LUKA</t>
  </si>
  <si>
    <t>VELIKA</t>
  </si>
  <si>
    <t>VELIKA KOPANICA</t>
  </si>
  <si>
    <t>VELIKA LUDINA</t>
  </si>
  <si>
    <t>VELIKA PISANICA</t>
  </si>
  <si>
    <t>VELIKI GRĐEVAC</t>
  </si>
  <si>
    <t>Prihodi iz  nadležnog proračuna za financiranje rashoda poslovanja</t>
  </si>
  <si>
    <t>Službena, radna i zaštitna odjeća i obuća</t>
  </si>
  <si>
    <t>Naknade troškova osobama izvan radnog odnosa</t>
  </si>
  <si>
    <t>Pristojbe i naknade</t>
  </si>
  <si>
    <t>Ukupni odljevi s novčanih računa i blagajni</t>
  </si>
  <si>
    <t>Bankarske usluge i usluge platnog prometa</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</si>
  <si>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</si>
  <si>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</si>
  <si>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</si>
  <si>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</si>
  <si>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</si>
  <si>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</si>
  <si>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</si>
  <si>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</si>
  <si>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</si>
  <si>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</si>
  <si>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</si>
  <si>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</si>
  <si>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</si>
  <si>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</si>
  <si>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</si>
  <si>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</si>
  <si>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</si>
  <si>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</si>
  <si>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USTAVNI SUD REPUBLIKE HRVATSKE</t>
  </si>
  <si>
    <t>VLADA REPUBLIKE HRVATSKE</t>
  </si>
  <si>
    <t>MINISTARSTVO FINANCIJA</t>
  </si>
  <si>
    <t>2020-03</t>
  </si>
  <si>
    <t>za razdoblje 1. siječnja do 31. ožujka 2020. godine</t>
  </si>
  <si>
    <t>2020-06</t>
  </si>
  <si>
    <t>za razdoblje 1. siječnja do 30. lipnja 2020. godine</t>
  </si>
  <si>
    <t>2020-09</t>
  </si>
  <si>
    <t>za razdoblje 1. siječnja do 30. rujna 2020. godine</t>
  </si>
  <si>
    <t>2020-12</t>
  </si>
  <si>
    <t>za razdoblje 1. siječnja do 31. prosinca 2020. godine</t>
  </si>
  <si>
    <t>Proizvodnja elektroinstalacijskog materijala</t>
  </si>
  <si>
    <t>4.0.0.</t>
  </si>
  <si>
    <t xml:space="preserve">Tekuće pomoći proračunu iz drugih proračuna </t>
  </si>
  <si>
    <t xml:space="preserve">Kapitalne pomoći proračunu iz drugih proračuna </t>
  </si>
  <si>
    <t>Tekuće pomoći od izvanproračunskih korisnika</t>
  </si>
  <si>
    <t>Izdaci za dane zajmove kreditnim i ostalim financijskim institucijama izvan javnog sektora (AOP 534 do 539)</t>
  </si>
  <si>
    <t>Izdaci za dane zajmove trgovačkim društvima i obrtnicima izvan javnog sektora (AOP 541 do 544)</t>
  </si>
  <si>
    <t>Dani zajmovi drugim razinama vlasti (AOP 546 do 552)</t>
  </si>
  <si>
    <t>Izdaci za depozite i jamčevne pologe (AOP 554 do 556)</t>
  </si>
  <si>
    <t>Izdaci za ulaganja u vrijednosne papire (AOP 558+561+564+567)</t>
  </si>
  <si>
    <t>Izdaci za komercijalne i blagajničke zapise (AOP 559+560)</t>
  </si>
  <si>
    <t>Izdaci za obveznice (AOP 562+563)</t>
  </si>
  <si>
    <t>Zbroj AOP-a: 814+815 je samo dio AOP-a 428 i mora biti manji ili jednak njemu u oba stupca podataka</t>
  </si>
  <si>
    <t>AOP 433 mora biti jednak zbroju AOP-a: 816 do 818 u oba stupca podataka. Dopušteno je odstupanje od 1 kn zbog zaokruživanja</t>
  </si>
  <si>
    <t>AOP 433 mora biti jednak zbroju AOP-a: 819 do 821 u oba stupca podataka. Dopušteno je odstupanje od 1 kn zbog zaokruživanja</t>
  </si>
  <si>
    <t>AOP 438 mora biti jednak zbroju AOP-a: 822+823 u oba stupca podataka. Dopušteno je odstupanje od 1 kn zbog zaokruživanja</t>
  </si>
  <si>
    <t>AOP 439 mora biti jednak zbroju AOP-a: 824 do 826 u oba stupca podataka. Dopušteno je odstupanje od 1 kn zbog zaokruživanja</t>
  </si>
  <si>
    <t>Ostali prihodi od financijske imovine</t>
  </si>
  <si>
    <t>Naknade za koncesije</t>
  </si>
  <si>
    <t>PR-RAS</t>
  </si>
  <si>
    <t>Referentna stranica</t>
  </si>
  <si>
    <t>(potpis voditelja računovodstva)</t>
  </si>
  <si>
    <t>54223</t>
  </si>
  <si>
    <t>Otplata glavnice po financijskom leasingu od kreditnih institucija u javnom sektoru</t>
  </si>
  <si>
    <t>54243</t>
  </si>
  <si>
    <t>AOP 440 mora biti jednak zbroju AOP-a: 827 do 829 u oba stupca podataka. Dopušteno je odstupanje od 1 kn zbog zaokruživanja</t>
  </si>
  <si>
    <t>Na godišnjoj razini, ako je u Bilanci AOP 238 &gt; 242, tada AOP 635 u PR-RAS-u mora biti jednak AOP 238-242 u Bilanci, a AOP 636 mora biti nula. Ako je u Bilanci AOP 242 &gt; 238 tada AOP 636 u PR-RAS-u mora biti jednak AOP 242 - 238 u Bilanci, a AOP 635 u PR-RAS-u mora biti nula. Ova kontrola vrijedi za obje godine osim u slučaju kada je u PR-RAS obrascu kolana prethodne godine nepopunjena. Pri tome je dopuštena razlika od 1 kn zbog zaokruživanja.</t>
  </si>
  <si>
    <t>Depoziti, jamčevni polozi i potraživanja od zaposlenih te za više plaćene poreze i ostalo (AOP 074 + 077 do 079 - 080 + 081)</t>
  </si>
  <si>
    <t>Dodano je nekoliko novih AOP pozicija unutar obrasca Bilanca, za informaciju su ozančene plavom bojom. Shodno izmjenama obrasca Bilance izmijenjeni su i redni brojevi AOP oznaka i kontrole. Dodana razdoblja za 2020. godinu. Dodan novi razdjel 039 - Hrvatska vatrogasna zajednica.</t>
  </si>
  <si>
    <t>AOP 441 mora biti jednak zbroju AOP-a: 830 do 832 u oba stupca podataka. Dopušteno je odstupanje od 1 kn zbog zaokruživanja</t>
  </si>
  <si>
    <t>AOP 442 mora biti jednak zbroju AOP-a: 833 do 835 u oba stupca podataka. Dopušteno je odstupanje od 1 kn zbog zaokruživanja</t>
  </si>
  <si>
    <t>AOP 443 mora biti jednak zbroju AOP-a: 836 do 838 u oba stupca podataka. Dopušteno je odstupanje od 1 kn zbog zaokruživanja</t>
  </si>
  <si>
    <t>AOP 842 je samo dio AOP-a 460 i mora biti manji ili jednak njemu u oba stupca podataka</t>
  </si>
  <si>
    <t>AOP 844 je samo dio AOP-a 477 i mora biti manji ili jednak njemu u oba stupca podataka</t>
  </si>
  <si>
    <t>AOP 843 je samo dio AOP-a 476 i mora biti manji ili jednak njemu u oba stupca podataka</t>
  </si>
  <si>
    <t>AOP 845 je samo dio AOP-a 478 i mora biti manji ili jednak njemu u oba stupca podataka</t>
  </si>
  <si>
    <t>AOP 846 je samo dio AOP-a 479 i mora biti manji ili jednak njemu u oba stupca podataka</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</si>
  <si>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</si>
  <si>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</si>
  <si>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</si>
  <si>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</si>
  <si>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</si>
  <si>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</si>
  <si>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</si>
  <si>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</si>
  <si>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</si>
  <si>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</si>
  <si>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</si>
  <si>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</si>
  <si>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</si>
  <si>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</si>
  <si>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</si>
  <si>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</si>
  <si>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</si>
  <si>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</si>
  <si>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</si>
  <si>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</si>
  <si>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</si>
  <si>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</si>
  <si>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</si>
  <si>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</si>
  <si>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URED PREDSJEDNIKA REPUBLIKE HRVATSKE</t>
  </si>
  <si>
    <t>4.0.5.</t>
  </si>
  <si>
    <t>KISTANJE</t>
  </si>
  <si>
    <t>KLAKAR</t>
  </si>
  <si>
    <t>KLANA</t>
  </si>
  <si>
    <t>KLANJEC</t>
  </si>
  <si>
    <t>OPRISAVCI</t>
  </si>
  <si>
    <t>OPRTALJ</t>
  </si>
  <si>
    <t>OPUZEN</t>
  </si>
  <si>
    <t>ORAHOVICA</t>
  </si>
  <si>
    <t>OREBIĆ</t>
  </si>
  <si>
    <t>ORIOVAC</t>
  </si>
  <si>
    <t>BISKUPIJA</t>
  </si>
  <si>
    <t>OROSLAVJE</t>
  </si>
  <si>
    <t>OSIJEK</t>
  </si>
  <si>
    <t>OTOČAC</t>
  </si>
  <si>
    <t>OTOK</t>
  </si>
  <si>
    <t>OZALJ</t>
  </si>
  <si>
    <t>PAG</t>
  </si>
  <si>
    <t>PAKOŠTANE</t>
  </si>
  <si>
    <t>PAKRAC</t>
  </si>
  <si>
    <t>PAŠMAN</t>
  </si>
  <si>
    <t>PAZIN</t>
  </si>
  <si>
    <t>VRBOVSKO</t>
  </si>
  <si>
    <t>GVOZD</t>
  </si>
  <si>
    <t>VRGORAC</t>
  </si>
  <si>
    <t>VRHOVINE</t>
  </si>
  <si>
    <t>VRLIKA</t>
  </si>
  <si>
    <t>Radovi na krovištu</t>
  </si>
  <si>
    <t>Ostale specijalizirane građevinske djelatnosti, d. n.</t>
  </si>
  <si>
    <t>Primljeni financijski leasing od kreditnih institucija u javnom sektoru</t>
  </si>
  <si>
    <t>84243</t>
  </si>
  <si>
    <t>HRVATSKA KOSTAJNICA</t>
  </si>
  <si>
    <t>BREZNIČKI HUM</t>
  </si>
  <si>
    <t>HUM NA SUTLI</t>
  </si>
  <si>
    <t>HVAR</t>
  </si>
  <si>
    <t>ILOK</t>
  </si>
  <si>
    <t>IMOTSKI</t>
  </si>
  <si>
    <t>IVANEC</t>
  </si>
  <si>
    <t>IVANIĆ-GRAD</t>
  </si>
  <si>
    <t>IVANKOVO</t>
  </si>
  <si>
    <t>IVANSKA</t>
  </si>
  <si>
    <t>JAKOVLJE</t>
  </si>
  <si>
    <t>JAKŠIĆ</t>
  </si>
  <si>
    <t>JALŽABET</t>
  </si>
  <si>
    <t>JARMINA</t>
  </si>
  <si>
    <t>163</t>
  </si>
  <si>
    <t>Potraživanja za upravne i administrativne pristojbe, pristojbe po posebnim propisima i naknade</t>
  </si>
  <si>
    <t>Prosječan broj zaposlenih kod korisnika na osnovi stanja na početku i na kraju izvještajnog razdoblja (cijeli broj)</t>
  </si>
  <si>
    <t>Naknade za rad članovima predstavničkih i izvršnih tijela i upravnih vijeća</t>
  </si>
  <si>
    <t>36811</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</si>
  <si>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</si>
  <si>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</si>
  <si>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</si>
  <si>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</si>
  <si>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</si>
  <si>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</si>
  <si>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</si>
  <si>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</si>
  <si>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</si>
  <si>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</si>
  <si>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</si>
  <si>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</si>
  <si>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</si>
  <si>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0225</t>
  </si>
  <si>
    <t>URED PREDSJEDNICE REPUBLIKE HRVATSKE PO PRESTANKU OBNAŠANJA DUŽNOSTI</t>
  </si>
  <si>
    <t>SREDIŠNJI DRŽAVNI URED ZA SREDIŠNJU JAVNU NABAVU</t>
  </si>
  <si>
    <t>SREDIŠNJI DRŽAVNI URED ZA HRVATE IZVAN REPUBLIKE HRVATSKE</t>
  </si>
  <si>
    <t>SREDIŠNJI DRŽAVNI URED ZA OBNOVU I STAMBENO ZBRINJAVANJE</t>
  </si>
  <si>
    <t>SREDIŠNJI DRŽAVNI URED ZA DEMOGRAFIJU I MLADE</t>
  </si>
  <si>
    <t>MINISTARSTVO KULTURE I MEDIJA</t>
  </si>
  <si>
    <t>MINISTARSTVO PROSTORNOGA UREĐENJA, GRADITELJSTVA I DRŽAVNE IMOVINE</t>
  </si>
  <si>
    <t>MINISTARSTVO GOSPODARSTVA I ODRŽIVOG RAZVOJA</t>
  </si>
  <si>
    <t>MINISTARSTVO RADA, MIROVINSKOGA SUSTAVA, OBITELJI I SOCIJALNE POLITIKE</t>
  </si>
  <si>
    <t>MINISTARSTVO TURIZMA I SPORTA</t>
  </si>
  <si>
    <t>MINISTARSTVO PRAVOSUĐA I UPRAVE</t>
  </si>
  <si>
    <t>DRŽAVNI ZAVOD ZA RADIOLOŠKU I NUKLEARNU SIGURNOST</t>
  </si>
  <si>
    <t>Razdjel brisan u 2020.</t>
  </si>
  <si>
    <t>Popravljena kontrola 254 koja nije radila za AOP oznake 400 i 401. Dodan novi razdjeli otvoreni u 2020. Proširena lista obveznika koji mogu označiti "DA" - vrijedi kao i konsolidirani. Excel datoteka proširena popisom izuzetaka od nekih kontrola razine 11. Ispravljena formula na AOP oznaci 073 u Bilanci.</t>
  </si>
  <si>
    <t>Proizvodnja ostalih anorganskih osnovnih kemikalija</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</si>
  <si>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</si>
  <si>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</si>
  <si>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</si>
  <si>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</si>
  <si>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</si>
  <si>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</si>
  <si>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</si>
  <si>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</si>
  <si>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</si>
  <si>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</si>
  <si>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</si>
  <si>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</si>
  <si>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</si>
  <si>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</si>
  <si>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</si>
  <si>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</si>
  <si>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</si>
  <si>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</si>
  <si>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Razine 41 i 42 ne smije imati popunjene AOP oznake 155 i 280 osim RKP-a 23911 i 25843. Ako je kod bilo kojeg drugog obveznika razine 41 i 42 popunjena bilo koja od ovih AOP pozicija kontrola javlja pogrešku.</t>
  </si>
  <si>
    <t>6.0.2.</t>
  </si>
  <si>
    <t>Obveze za zajmove od županijskih proračuna</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</si>
  <si>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</si>
  <si>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</si>
  <si>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</si>
  <si>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</si>
  <si>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</si>
  <si>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</si>
  <si>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</si>
  <si>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</si>
  <si>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</si>
  <si>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</si>
  <si>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</si>
  <si>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</si>
  <si>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</si>
  <si>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</si>
  <si>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</si>
  <si>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</si>
  <si>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</si>
  <si>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</si>
  <si>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</si>
  <si>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Gospić</t>
  </si>
  <si>
    <t>Osijek</t>
  </si>
  <si>
    <t>Istraživanje i razvoj zdravstva</t>
  </si>
  <si>
    <t>076</t>
  </si>
  <si>
    <t>Poslovi i usluge zdravstva koji nisu drugdje svrstani</t>
  </si>
  <si>
    <t>08</t>
  </si>
  <si>
    <t>Ugradnja stolarije</t>
  </si>
  <si>
    <t>Postavljanje podnih i zidnih obloga</t>
  </si>
  <si>
    <t>Soboslikarski i staklarski radovi</t>
  </si>
  <si>
    <t>Održavanje i popravak motornih vozila</t>
  </si>
  <si>
    <t>Dionice i udjeli u glavnici kreditnih i ostalih financijskih institucija izvan javnog sektora (AOP 578+579)</t>
  </si>
  <si>
    <t>Dionice i udjeli u glavnici trgovačkih društava izvan javnog sektora (AOP 581+582)</t>
  </si>
  <si>
    <t>Izdaci za otplatu glavnice primljenih kredita i zajmova (AOP 584+589+593+595+602+607)</t>
  </si>
  <si>
    <t>Otplata glavnice primljenih kredita i zajmova od međunarodnih organizacija, institucija i tijela EU te inozemnih vlada (AOP 585 do 588)</t>
  </si>
  <si>
    <t>Otplata glavnice primljenih kredita i zajmova od kreditnih i ostalih financijskih institucija u javnom sektoru (AOP 590 do 592)</t>
  </si>
  <si>
    <t>Otplata glavnice primljenih zajmova od trgovačkih društava u javnom sektoru (AOP 594)</t>
  </si>
  <si>
    <t>AOP 230 mora biti jednak zbroju AOP-a: 739 do 745 u oba stupca podataka. Dopušteno je odstupanje od 1kn zbog zaokruživanja.</t>
  </si>
  <si>
    <t>AOP 239 mora biti jednak zbroju AOP-a: 746 do 754 u oba stupca podataka. Dopušteno je odstupanje od 1kn zbog zaokruživanja.</t>
  </si>
  <si>
    <t>AOP 240 mora biti jednak zbroju AOP-a: 755 do 763 u oba stupca podataka. Dopušteno je odstupanje od 1kn zbog zaokruživanja.</t>
  </si>
  <si>
    <t>KONS_ISTI</t>
  </si>
  <si>
    <t>Trgovina na malo voćem i povrćem u specijaliziranim prodavaonicama</t>
  </si>
  <si>
    <t>Obrazac</t>
  </si>
  <si>
    <t>Dani zajmovi ostalim tuzemnim financijskim institucijama izvan javnog sektora – dugoročni</t>
  </si>
  <si>
    <r>
      <t>Analizom najčešćih pogrešaka</t>
    </r>
    <r>
      <rPr>
        <sz val="8"/>
        <rFont val="Arial"/>
        <family val="2"/>
        <charset val="238"/>
      </rPr>
      <t xml:space="preserve">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r>
  </si>
  <si>
    <r>
      <t>Excel datoteka može javiti pogrešku</t>
    </r>
    <r>
      <rPr>
        <sz val="8"/>
        <rFont val="Arial"/>
        <family val="2"/>
        <charset val="238"/>
      </rPr>
      <t xml:space="preserve"> iako je pored svih naziva obrazaca broj pogrešaka nula. To je moguće samo na godišnjoj razini kada postoje kontrole između obrazaca, tj. svaki obrazac sam za sebe može biti točan, ali kontrole između obrazaca uspoređuju istovjernte stavke u raznim obrascima, ako se one ne slažu (nisu iste), cijeli paket je u grešci, tj. neispravan.</t>
    </r>
  </si>
  <si>
    <t>Ako je iznos na AOP-u 478 veći od nule, a iznos na AOP-u 845 (primljeni zajmovi od inozemnih vlada u EU - dugoročni) je jednak nuli, provjerite AOP 845. Ako je njegov iznos stvarno toliki, zanemarite ovu kontrolu.</t>
  </si>
  <si>
    <t>Ako je iznos na AOP-u 479 veći od nule, a iznos na AOP-u 846 (primljeni zajmovi od inozemnih vlada izvan EU - dugoročni) je jednak nuli, provjerite AOP 846. Ako je njegov iznos stvarno toliki, zanemarite ovu kontrolu.</t>
  </si>
  <si>
    <t>OSNOVNA ŠKOLA SVETI MARTIN NA MURI</t>
  </si>
  <si>
    <t>IDA JEKIĆ</t>
  </si>
  <si>
    <t>PETRA NOVINŠČAK</t>
  </si>
  <si>
    <t>040868206</t>
  </si>
  <si>
    <t>skola@os-svetimartinnamuri.skole.hr</t>
  </si>
  <si>
    <t>DA</t>
  </si>
  <si>
    <t>TRG SVETOG MARTINA 4</t>
  </si>
</sst>
</file>

<file path=xl/styles.xml><?xml version="1.0" encoding="utf-8"?>
<styleSheet xmlns="http://schemas.openxmlformats.org/spreadsheetml/2006/main">
  <numFmts count="6">
    <numFmt numFmtId="164" formatCode="000"/>
    <numFmt numFmtId="165" formatCode="#,##0.0"/>
    <numFmt numFmtId="166" formatCode="00000"/>
    <numFmt numFmtId="167" formatCode="00000000"/>
    <numFmt numFmtId="168" formatCode="0000"/>
    <numFmt numFmtId="169" formatCode="00000000000"/>
  </numFmts>
  <fonts count="85">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sz val="8"/>
      <name val="Arial"/>
      <family val="2"/>
      <charset val="238"/>
    </font>
    <font>
      <b/>
      <sz val="8"/>
      <color indexed="10"/>
      <name val="Arial"/>
      <family val="2"/>
      <charset val="238"/>
    </font>
    <font>
      <sz val="8"/>
      <color indexed="12"/>
      <name val="Arial"/>
      <family val="2"/>
      <charset val="238"/>
    </font>
    <font>
      <sz val="10"/>
      <color indexed="10"/>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strike/>
      <sz val="9"/>
      <name val="Arial"/>
      <family val="2"/>
      <charset val="238"/>
    </font>
    <font>
      <b/>
      <sz val="10"/>
      <color indexed="18"/>
      <name val="Arial"/>
      <family val="2"/>
      <charset val="238"/>
    </font>
    <font>
      <sz val="8"/>
      <name val="Arial"/>
      <charset val="238"/>
    </font>
    <font>
      <b/>
      <sz val="8"/>
      <name val="Arial"/>
      <charset val="238"/>
    </font>
    <font>
      <sz val="10"/>
      <color indexed="58"/>
      <name val="Arial"/>
      <family val="2"/>
      <charset val="238"/>
    </font>
    <font>
      <sz val="8"/>
      <color indexed="81"/>
      <name val="Tahoma"/>
      <charset val="238"/>
    </font>
    <font>
      <b/>
      <sz val="8"/>
      <color indexed="81"/>
      <name val="Tahoma"/>
      <charset val="238"/>
    </font>
    <font>
      <b/>
      <sz val="11"/>
      <color indexed="18"/>
      <name val="Arial"/>
      <family val="2"/>
      <charset val="238"/>
    </font>
    <font>
      <b/>
      <sz val="8"/>
      <color indexed="9"/>
      <name val="Arial"/>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sz val="8"/>
      <color indexed="9"/>
      <name val="Arial"/>
      <charset val="238"/>
    </font>
    <font>
      <b/>
      <sz val="8"/>
      <color indexed="10"/>
      <name val="Arial"/>
      <charset val="238"/>
    </font>
    <font>
      <sz val="8"/>
      <color indexed="10"/>
      <name val="Arial"/>
      <charset val="238"/>
    </font>
    <font>
      <b/>
      <sz val="8"/>
      <color indexed="23"/>
      <name val="Arial"/>
      <charset val="238"/>
    </font>
    <font>
      <b/>
      <sz val="8"/>
      <color indexed="17"/>
      <name val="Arial"/>
      <charset val="238"/>
    </font>
    <font>
      <sz val="8"/>
      <color indexed="12"/>
      <name val="Arial"/>
      <charset val="238"/>
    </font>
    <font>
      <b/>
      <sz val="9"/>
      <color indexed="9"/>
      <name val="Arial"/>
      <family val="2"/>
      <charset val="238"/>
    </font>
    <font>
      <b/>
      <sz val="10"/>
      <color indexed="45"/>
      <name val="Arial"/>
      <family val="2"/>
      <charset val="238"/>
    </font>
    <font>
      <b/>
      <sz val="10"/>
      <color indexed="43"/>
      <name val="Arial"/>
      <family val="2"/>
      <charset val="238"/>
    </font>
    <font>
      <b/>
      <sz val="10"/>
      <color indexed="43"/>
      <name val="Arial"/>
      <charset val="238"/>
    </font>
    <font>
      <sz val="9"/>
      <color indexed="12"/>
      <name val="Arial"/>
      <family val="2"/>
      <charset val="238"/>
    </font>
    <font>
      <sz val="10"/>
      <color indexed="55"/>
      <name val="Arial"/>
      <family val="2"/>
      <charset val="238"/>
    </font>
  </fonts>
  <fills count="17">
    <fill>
      <patternFill patternType="none"/>
    </fill>
    <fill>
      <patternFill patternType="gray125"/>
    </fill>
    <fill>
      <patternFill patternType="lightGray">
        <fgColor indexed="22"/>
      </patternFill>
    </fill>
    <fill>
      <patternFill patternType="solid">
        <fgColor indexed="22"/>
        <bgColor indexed="31"/>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56"/>
        <bgColor indexed="64"/>
      </patternFill>
    </fill>
    <fill>
      <patternFill patternType="solid">
        <fgColor indexed="9"/>
        <bgColor indexed="64"/>
      </patternFill>
    </fill>
    <fill>
      <patternFill patternType="solid">
        <fgColor indexed="10"/>
        <bgColor indexed="64"/>
      </patternFill>
    </fill>
    <fill>
      <patternFill patternType="solid">
        <fgColor indexed="43"/>
        <bgColor indexed="64"/>
      </patternFill>
    </fill>
    <fill>
      <patternFill patternType="solid">
        <fgColor indexed="55"/>
        <bgColor indexed="23"/>
      </patternFill>
    </fill>
    <fill>
      <patternFill patternType="solid">
        <fgColor indexed="55"/>
        <bgColor indexed="64"/>
      </patternFill>
    </fill>
    <fill>
      <patternFill patternType="solid">
        <fgColor indexed="26"/>
        <bgColor indexed="8"/>
      </patternFill>
    </fill>
    <fill>
      <patternFill patternType="solid">
        <fgColor indexed="56"/>
        <bgColor indexed="8"/>
      </patternFill>
    </fill>
    <fill>
      <patternFill patternType="solid">
        <fgColor indexed="13"/>
        <bgColor indexed="64"/>
      </patternFill>
    </fill>
    <fill>
      <patternFill patternType="solid">
        <fgColor indexed="23"/>
        <bgColor indexed="64"/>
      </patternFill>
    </fill>
  </fills>
  <borders count="128">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64"/>
      </left>
      <right style="thin">
        <color indexed="64"/>
      </right>
      <top/>
      <bottom/>
      <diagonal/>
    </border>
    <border>
      <left style="medium">
        <color indexed="10"/>
      </left>
      <right style="medium">
        <color indexed="10"/>
      </right>
      <top/>
      <bottom style="medium">
        <color indexed="10"/>
      </bottom>
      <diagonal/>
    </border>
    <border>
      <left style="thin">
        <color indexed="18"/>
      </left>
      <right style="thin">
        <color indexed="64"/>
      </right>
      <top style="thin">
        <color indexed="64"/>
      </top>
      <bottom style="thin">
        <color indexed="22"/>
      </bottom>
      <diagonal/>
    </border>
    <border>
      <left style="thin">
        <color indexed="18"/>
      </left>
      <right style="thin">
        <color indexed="64"/>
      </right>
      <top style="thin">
        <color indexed="22"/>
      </top>
      <bottom style="thin">
        <color indexed="22"/>
      </bottom>
      <diagonal/>
    </border>
    <border>
      <left style="thin">
        <color indexed="18"/>
      </left>
      <right style="thin">
        <color indexed="64"/>
      </right>
      <top style="thin">
        <color indexed="22"/>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right style="thin">
        <color indexed="64"/>
      </right>
      <top style="thin">
        <color indexed="64"/>
      </top>
      <bottom style="thin">
        <color indexed="64"/>
      </bottom>
      <diagonal/>
    </border>
    <border>
      <left style="thin">
        <color indexed="64"/>
      </left>
      <right style="thin">
        <color indexed="18"/>
      </right>
      <top style="thin">
        <color indexed="64"/>
      </top>
      <bottom style="thin">
        <color indexed="64"/>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64"/>
      </right>
      <top style="thin">
        <color indexed="64"/>
      </top>
      <bottom style="thin">
        <color indexed="8"/>
      </bottom>
      <diagonal/>
    </border>
    <border>
      <left style="thin">
        <color indexed="18"/>
      </left>
      <right style="thin">
        <color indexed="8"/>
      </right>
      <top style="thin">
        <color indexed="64"/>
      </top>
      <bottom style="thin">
        <color indexed="22"/>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18"/>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64"/>
      </left>
      <right style="thin">
        <color indexed="64"/>
      </right>
      <top style="thin">
        <color indexed="64"/>
      </top>
      <bottom/>
      <diagonal/>
    </border>
    <border>
      <left style="thin">
        <color indexed="8"/>
      </left>
      <right style="thin">
        <color indexed="9"/>
      </right>
      <top style="thin">
        <color indexed="8"/>
      </top>
      <bottom style="thin">
        <color indexed="8"/>
      </bottom>
      <diagonal/>
    </border>
    <border>
      <left style="thin">
        <color indexed="8"/>
      </left>
      <right style="thin">
        <color indexed="22"/>
      </right>
      <top style="thin">
        <color indexed="8"/>
      </top>
      <bottom/>
      <diagonal/>
    </border>
    <border>
      <left style="thin">
        <color indexed="8"/>
      </left>
      <right style="thin">
        <color indexed="22"/>
      </right>
      <top/>
      <bottom/>
      <diagonal/>
    </border>
    <border>
      <left style="thin">
        <color indexed="8"/>
      </left>
      <right style="thin">
        <color indexed="22"/>
      </right>
      <top/>
      <bottom style="thin">
        <color indexed="8"/>
      </bottom>
      <diagonal/>
    </border>
    <border>
      <left/>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22"/>
      </left>
      <right/>
      <top style="thin">
        <color indexed="64"/>
      </top>
      <bottom style="thin">
        <color indexed="22"/>
      </bottom>
      <diagonal/>
    </border>
    <border>
      <left style="thin">
        <color indexed="22"/>
      </left>
      <right/>
      <top style="thin">
        <color indexed="22"/>
      </top>
      <bottom style="thin">
        <color indexed="22"/>
      </bottom>
      <diagonal/>
    </border>
    <border>
      <left style="thin">
        <color indexed="22"/>
      </left>
      <right/>
      <top style="thin">
        <color indexed="22"/>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22"/>
      </right>
      <top style="thin">
        <color indexed="22"/>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style="thin">
        <color indexed="64"/>
      </left>
      <right style="thin">
        <color indexed="18"/>
      </right>
      <top style="thin">
        <color indexed="64"/>
      </top>
      <bottom style="thin">
        <color indexed="8"/>
      </bottom>
      <diagonal/>
    </border>
    <border>
      <left style="thin">
        <color indexed="18"/>
      </left>
      <right style="thin">
        <color indexed="18"/>
      </right>
      <top style="thin">
        <color indexed="64"/>
      </top>
      <bottom style="thin">
        <color indexed="8"/>
      </bottom>
      <diagonal/>
    </border>
    <border>
      <left style="thin">
        <color indexed="18"/>
      </left>
      <right style="thin">
        <color indexed="18"/>
      </right>
      <top style="thin">
        <color indexed="8"/>
      </top>
      <bottom style="thin">
        <color indexed="64"/>
      </bottom>
      <diagonal/>
    </border>
    <border>
      <left style="thin">
        <color indexed="64"/>
      </left>
      <right style="thin">
        <color indexed="18"/>
      </right>
      <top style="thin">
        <color indexed="64"/>
      </top>
      <bottom style="thin">
        <color indexed="22"/>
      </bottom>
      <diagonal/>
    </border>
    <border>
      <left style="thin">
        <color indexed="64"/>
      </left>
      <right style="thin">
        <color indexed="18"/>
      </right>
      <top style="thin">
        <color indexed="22"/>
      </top>
      <bottom style="thin">
        <color indexed="22"/>
      </bottom>
      <diagonal/>
    </border>
    <border>
      <left style="thin">
        <color indexed="64"/>
      </left>
      <right style="thin">
        <color indexed="18"/>
      </right>
      <top style="thin">
        <color indexed="22"/>
      </top>
      <bottom style="thin">
        <color indexed="64"/>
      </bottom>
      <diagonal/>
    </border>
    <border>
      <left style="thin">
        <color indexed="22"/>
      </left>
      <right/>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right/>
      <top/>
      <bottom style="thin">
        <color indexed="22"/>
      </bottom>
      <diagonal/>
    </border>
    <border>
      <left/>
      <right style="thin">
        <color indexed="64"/>
      </right>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style="thin">
        <color indexed="22"/>
      </right>
      <top style="thin">
        <color indexed="64"/>
      </top>
      <bottom style="thin">
        <color indexed="22"/>
      </bottom>
      <diagonal/>
    </border>
    <border>
      <left style="thin">
        <color indexed="64"/>
      </left>
      <right style="thin">
        <color indexed="22"/>
      </right>
      <top/>
      <bottom style="thin">
        <color indexed="22"/>
      </bottom>
      <diagonal/>
    </border>
    <border>
      <left style="thin">
        <color indexed="9"/>
      </left>
      <right style="thin">
        <color indexed="9"/>
      </right>
      <top style="thin">
        <color indexed="64"/>
      </top>
      <bottom style="thin">
        <color indexed="64"/>
      </bottom>
      <diagonal/>
    </border>
    <border>
      <left style="double">
        <color indexed="64"/>
      </left>
      <right/>
      <top/>
      <bottom style="thin">
        <color indexed="64"/>
      </bottom>
      <diagonal/>
    </border>
    <border>
      <left style="thin">
        <color indexed="64"/>
      </left>
      <right style="thin">
        <color indexed="9"/>
      </right>
      <top style="thin">
        <color indexed="64"/>
      </top>
      <bottom style="thin">
        <color indexed="64"/>
      </bottom>
      <diagonal/>
    </border>
    <border>
      <left style="thin">
        <color indexed="8"/>
      </left>
      <right/>
      <top/>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double">
        <color indexed="9"/>
      </left>
      <right/>
      <top/>
      <bottom/>
      <diagonal/>
    </border>
    <border>
      <left style="thin">
        <color indexed="8"/>
      </left>
      <right/>
      <top style="thin">
        <color indexed="64"/>
      </top>
      <bottom style="thin">
        <color indexed="22"/>
      </bottom>
      <diagonal/>
    </border>
    <border>
      <left/>
      <right style="thin">
        <color indexed="18"/>
      </right>
      <top style="thin">
        <color indexed="64"/>
      </top>
      <bottom style="thin">
        <color indexed="22"/>
      </bottom>
      <diagonal/>
    </border>
    <border>
      <left/>
      <right/>
      <top/>
      <bottom style="medium">
        <color indexed="64"/>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22"/>
      </left>
      <right style="thin">
        <color indexed="22"/>
      </right>
      <top style="thin">
        <color indexed="8"/>
      </top>
      <bottom/>
      <diagonal/>
    </border>
    <border>
      <left style="thin">
        <color indexed="22"/>
      </left>
      <right style="thin">
        <color indexed="8"/>
      </right>
      <top style="thin">
        <color indexed="8"/>
      </top>
      <bottom/>
      <diagonal/>
    </border>
    <border>
      <left style="thin">
        <color indexed="22"/>
      </left>
      <right style="thin">
        <color indexed="22"/>
      </right>
      <top/>
      <bottom/>
      <diagonal/>
    </border>
    <border>
      <left style="thin">
        <color indexed="22"/>
      </left>
      <right style="thin">
        <color indexed="8"/>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style="thin">
        <color indexed="9"/>
      </left>
      <right style="thin">
        <color indexed="9"/>
      </right>
      <top style="thin">
        <color indexed="8"/>
      </top>
      <bottom style="thin">
        <color indexed="8"/>
      </bottom>
      <diagonal/>
    </border>
  </borders>
  <cellStyleXfs count="7">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0" fontId="1" fillId="0" borderId="0"/>
    <xf numFmtId="0" fontId="4" fillId="0" borderId="0"/>
    <xf numFmtId="0" fontId="16" fillId="0" borderId="0"/>
  </cellStyleXfs>
  <cellXfs count="514">
    <xf numFmtId="0" fontId="0" fillId="0" borderId="0" xfId="0"/>
    <xf numFmtId="0" fontId="4" fillId="0" borderId="0" xfId="0" applyFont="1" applyFill="1"/>
    <xf numFmtId="0" fontId="4" fillId="0" borderId="0" xfId="0" applyFont="1" applyBorder="1" applyAlignment="1">
      <alignment vertical="center"/>
    </xf>
    <xf numFmtId="0" fontId="4" fillId="0" borderId="0" xfId="0" applyFont="1" applyAlignment="1">
      <alignment vertical="center"/>
    </xf>
    <xf numFmtId="0" fontId="22" fillId="0" borderId="0" xfId="0" applyFont="1" applyFill="1" applyAlignment="1" applyProtection="1">
      <alignment horizontal="right" vertical="center" wrapText="1"/>
      <protection hidden="1"/>
    </xf>
    <xf numFmtId="164" fontId="13" fillId="0" borderId="0" xfId="0" applyNumberFormat="1"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top" wrapText="1"/>
      <protection hidden="1"/>
    </xf>
    <xf numFmtId="3" fontId="13" fillId="0" borderId="0" xfId="0" applyNumberFormat="1" applyFont="1" applyFill="1" applyBorder="1" applyAlignment="1" applyProtection="1">
      <alignment horizontal="right" vertical="top"/>
      <protection hidden="1"/>
    </xf>
    <xf numFmtId="0" fontId="16" fillId="0" borderId="0" xfId="0" applyFont="1" applyBorder="1" applyAlignment="1">
      <alignment vertical="center"/>
    </xf>
    <xf numFmtId="0" fontId="18" fillId="0" borderId="0" xfId="0" applyFont="1" applyFill="1" applyBorder="1" applyAlignment="1" applyProtection="1">
      <alignment horizontal="center" vertical="center" wrapText="1"/>
    </xf>
    <xf numFmtId="1" fontId="18" fillId="0" borderId="0" xfId="0" applyNumberFormat="1" applyFont="1" applyFill="1" applyBorder="1" applyAlignment="1" applyProtection="1">
      <alignment horizontal="center" vertical="center"/>
    </xf>
    <xf numFmtId="165" fontId="16" fillId="0" borderId="0" xfId="0" applyNumberFormat="1" applyFont="1" applyFill="1" applyBorder="1" applyAlignment="1" applyProtection="1">
      <alignment horizontal="right" vertical="center"/>
    </xf>
    <xf numFmtId="49" fontId="4" fillId="0" borderId="0" xfId="0" applyNumberFormat="1" applyFont="1" applyFill="1" applyBorder="1" applyAlignment="1" applyProtection="1">
      <alignment vertical="center"/>
    </xf>
    <xf numFmtId="49" fontId="17" fillId="0" borderId="0" xfId="0" applyNumberFormat="1" applyFont="1" applyFill="1" applyBorder="1" applyAlignment="1" applyProtection="1">
      <alignment horizontal="right" vertical="center"/>
    </xf>
    <xf numFmtId="1" fontId="34" fillId="2" borderId="2" xfId="0" applyNumberFormat="1" applyFont="1" applyFill="1" applyBorder="1" applyAlignment="1" applyProtection="1">
      <alignment horizontal="center" vertical="center"/>
      <protection locked="0"/>
    </xf>
    <xf numFmtId="49" fontId="34" fillId="2" borderId="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top"/>
      <protection hidden="1"/>
    </xf>
    <xf numFmtId="0" fontId="4" fillId="0" borderId="0" xfId="0" applyFont="1" applyFill="1" applyBorder="1"/>
    <xf numFmtId="0" fontId="4" fillId="0" borderId="0" xfId="0" applyFont="1" applyFill="1" applyProtection="1">
      <protection hidden="1"/>
    </xf>
    <xf numFmtId="0" fontId="4" fillId="0" borderId="0" xfId="0" applyFont="1" applyFill="1" applyBorder="1" applyProtection="1">
      <protection hidden="1"/>
    </xf>
    <xf numFmtId="0" fontId="4" fillId="0" borderId="0" xfId="0" applyNumberFormat="1" applyFont="1" applyFill="1" applyBorder="1" applyAlignment="1" applyProtection="1">
      <alignment vertical="center"/>
      <protection hidden="1"/>
    </xf>
    <xf numFmtId="0" fontId="24" fillId="0" borderId="0" xfId="0" applyFont="1" applyFill="1" applyAlignment="1" applyProtection="1">
      <alignment horizontal="center" vertical="top"/>
      <protection hidden="1"/>
    </xf>
    <xf numFmtId="49" fontId="36" fillId="0" borderId="0" xfId="0" applyNumberFormat="1" applyFont="1" applyFill="1" applyBorder="1" applyAlignment="1" applyProtection="1">
      <alignment horizontal="right" vertical="center"/>
    </xf>
    <xf numFmtId="0" fontId="4"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4" fillId="0" borderId="3" xfId="0" applyFont="1" applyBorder="1" applyAlignment="1" applyProtection="1">
      <alignment horizontal="center" vertical="center"/>
      <protection hidden="1"/>
    </xf>
    <xf numFmtId="166" fontId="34" fillId="2" borderId="2" xfId="0" applyNumberFormat="1" applyFont="1" applyFill="1" applyBorder="1" applyAlignment="1" applyProtection="1">
      <alignment horizontal="center" vertical="center"/>
      <protection locked="0"/>
    </xf>
    <xf numFmtId="167" fontId="34" fillId="2" borderId="2" xfId="0" applyNumberFormat="1" applyFont="1" applyFill="1" applyBorder="1" applyAlignment="1" applyProtection="1">
      <alignment horizontal="center" vertical="center"/>
      <protection locked="0"/>
    </xf>
    <xf numFmtId="166" fontId="34" fillId="2" borderId="4" xfId="0" applyNumberFormat="1" applyFont="1" applyFill="1" applyBorder="1" applyAlignment="1" applyProtection="1">
      <alignment horizontal="center" vertical="center"/>
      <protection locked="0"/>
    </xf>
    <xf numFmtId="168" fontId="34" fillId="2" borderId="2" xfId="0" applyNumberFormat="1" applyFont="1" applyFill="1" applyBorder="1" applyAlignment="1" applyProtection="1">
      <alignment horizontal="center" vertical="center"/>
      <protection locked="0"/>
    </xf>
    <xf numFmtId="164" fontId="34" fillId="2" borderId="2" xfId="0" applyNumberFormat="1" applyFont="1" applyFill="1" applyBorder="1" applyAlignment="1" applyProtection="1">
      <alignment horizontal="center" vertical="center"/>
      <protection locked="0"/>
    </xf>
    <xf numFmtId="3" fontId="34" fillId="2" borderId="2" xfId="0" applyNumberFormat="1" applyFont="1" applyFill="1" applyBorder="1" applyAlignment="1" applyProtection="1">
      <alignment horizontal="center" vertical="center"/>
      <protection locked="0"/>
    </xf>
    <xf numFmtId="49" fontId="34" fillId="0" borderId="5" xfId="0" applyNumberFormat="1" applyFont="1" applyFill="1" applyBorder="1" applyAlignment="1" applyProtection="1">
      <alignment horizontal="center" vertical="center"/>
    </xf>
    <xf numFmtId="49" fontId="8" fillId="0" borderId="6" xfId="0" applyNumberFormat="1" applyFont="1" applyFill="1" applyBorder="1" applyAlignment="1" applyProtection="1">
      <alignment horizontal="left" vertical="center"/>
    </xf>
    <xf numFmtId="0" fontId="4" fillId="0" borderId="6" xfId="0" applyFont="1" applyBorder="1" applyAlignment="1">
      <alignment horizontal="left" vertical="center"/>
    </xf>
    <xf numFmtId="49" fontId="4" fillId="0" borderId="6" xfId="0" applyNumberFormat="1" applyFont="1" applyFill="1" applyBorder="1" applyAlignment="1" applyProtection="1">
      <alignment vertical="center"/>
    </xf>
    <xf numFmtId="0" fontId="17" fillId="0" borderId="0" xfId="0" applyFont="1" applyAlignment="1" applyProtection="1">
      <alignment vertical="top"/>
      <protection hidden="1"/>
    </xf>
    <xf numFmtId="49" fontId="4" fillId="0" borderId="0" xfId="0" applyNumberFormat="1" applyFont="1" applyFill="1" applyAlignment="1">
      <alignment horizontal="center" vertical="center"/>
    </xf>
    <xf numFmtId="0" fontId="4" fillId="0" borderId="7" xfId="0" applyFont="1" applyFill="1" applyBorder="1" applyAlignment="1">
      <alignment horizontal="center" vertical="center"/>
    </xf>
    <xf numFmtId="0" fontId="34" fillId="0" borderId="7" xfId="0" applyNumberFormat="1" applyFont="1" applyFill="1" applyBorder="1" applyAlignment="1" applyProtection="1">
      <alignment horizontal="center" vertical="center"/>
      <protection hidden="1"/>
    </xf>
    <xf numFmtId="49" fontId="18" fillId="0" borderId="0" xfId="0" applyNumberFormat="1" applyFont="1" applyFill="1" applyBorder="1" applyAlignment="1" applyProtection="1">
      <alignment horizontal="right" vertical="center"/>
    </xf>
    <xf numFmtId="0" fontId="4" fillId="0" borderId="7" xfId="0" applyFont="1" applyFill="1" applyBorder="1" applyAlignment="1">
      <alignment horizontal="center" vertical="center" wrapText="1"/>
    </xf>
    <xf numFmtId="49" fontId="4" fillId="0" borderId="0" xfId="0" applyNumberFormat="1" applyFont="1" applyFill="1"/>
    <xf numFmtId="49" fontId="4" fillId="0" borderId="0" xfId="0" quotePrefix="1" applyNumberFormat="1" applyFont="1" applyFill="1"/>
    <xf numFmtId="0" fontId="4" fillId="0" borderId="0" xfId="0" applyNumberFormat="1" applyFont="1" applyFill="1"/>
    <xf numFmtId="169" fontId="34" fillId="2" borderId="2" xfId="0" applyNumberFormat="1" applyFont="1" applyFill="1" applyBorder="1" applyAlignment="1" applyProtection="1">
      <alignment horizontal="center" vertical="center"/>
      <protection locked="0"/>
    </xf>
    <xf numFmtId="0" fontId="47" fillId="0" borderId="0" xfId="0" applyFont="1" applyAlignment="1">
      <alignment vertical="center"/>
    </xf>
    <xf numFmtId="0" fontId="4" fillId="0" borderId="0" xfId="0" applyFont="1" applyFill="1" applyProtection="1"/>
    <xf numFmtId="1" fontId="4" fillId="0" borderId="0" xfId="0" applyNumberFormat="1" applyFont="1" applyFill="1" applyAlignment="1" applyProtection="1"/>
    <xf numFmtId="2" fontId="4" fillId="0" borderId="0" xfId="0" applyNumberFormat="1" applyFont="1" applyFill="1" applyProtection="1"/>
    <xf numFmtId="0" fontId="4" fillId="0" borderId="0" xfId="0" applyNumberFormat="1" applyFont="1" applyFill="1" applyProtection="1"/>
    <xf numFmtId="164" fontId="3" fillId="0" borderId="0" xfId="0" applyNumberFormat="1" applyFont="1" applyFill="1" applyBorder="1" applyAlignment="1" applyProtection="1">
      <alignment horizontal="left"/>
      <protection hidden="1"/>
    </xf>
    <xf numFmtId="0" fontId="42" fillId="3" borderId="8" xfId="5" applyFont="1" applyFill="1" applyBorder="1" applyAlignment="1" applyProtection="1">
      <alignment horizontal="center" vertical="center"/>
      <protection hidden="1"/>
    </xf>
    <xf numFmtId="0" fontId="4" fillId="0" borderId="8" xfId="5" applyFont="1" applyBorder="1" applyAlignment="1" applyProtection="1">
      <alignment horizontal="center" vertical="center"/>
      <protection hidden="1"/>
    </xf>
    <xf numFmtId="49" fontId="36" fillId="0" borderId="0" xfId="0" applyNumberFormat="1" applyFont="1" applyFill="1" applyBorder="1" applyAlignment="1" applyProtection="1">
      <alignment horizontal="right" vertical="center" shrinkToFit="1"/>
    </xf>
    <xf numFmtId="0" fontId="46" fillId="0" borderId="0" xfId="0" applyFont="1" applyAlignment="1" applyProtection="1">
      <alignment horizontal="center" vertical="top"/>
      <protection hidden="1"/>
    </xf>
    <xf numFmtId="1" fontId="4" fillId="0" borderId="9" xfId="0" applyNumberFormat="1" applyFont="1" applyFill="1" applyBorder="1" applyAlignment="1" applyProtection="1"/>
    <xf numFmtId="1" fontId="4" fillId="0" borderId="0" xfId="0" applyNumberFormat="1" applyFont="1" applyFill="1" applyBorder="1" applyAlignment="1" applyProtection="1"/>
    <xf numFmtId="2" fontId="4" fillId="0" borderId="0" xfId="0" applyNumberFormat="1" applyFont="1" applyFill="1" applyBorder="1" applyProtection="1"/>
    <xf numFmtId="2" fontId="4" fillId="0" borderId="10" xfId="0" applyNumberFormat="1" applyFont="1" applyFill="1" applyBorder="1" applyProtection="1"/>
    <xf numFmtId="1" fontId="4" fillId="0" borderId="0" xfId="0" applyNumberFormat="1" applyFont="1" applyFill="1" applyBorder="1" applyProtection="1"/>
    <xf numFmtId="1" fontId="4" fillId="4" borderId="11" xfId="0" applyNumberFormat="1" applyFont="1" applyFill="1" applyBorder="1" applyAlignment="1" applyProtection="1"/>
    <xf numFmtId="1" fontId="4" fillId="4" borderId="12" xfId="0" applyNumberFormat="1" applyFont="1" applyFill="1" applyBorder="1" applyAlignment="1" applyProtection="1"/>
    <xf numFmtId="2" fontId="4" fillId="4" borderId="12" xfId="0" applyNumberFormat="1" applyFont="1" applyFill="1" applyBorder="1" applyProtection="1"/>
    <xf numFmtId="2" fontId="4" fillId="4" borderId="13" xfId="0" applyNumberFormat="1" applyFont="1" applyFill="1" applyBorder="1" applyProtection="1"/>
    <xf numFmtId="1" fontId="4" fillId="5" borderId="14" xfId="0" applyNumberFormat="1" applyFont="1" applyFill="1" applyBorder="1" applyAlignment="1" applyProtection="1"/>
    <xf numFmtId="1" fontId="4" fillId="5" borderId="15" xfId="0" applyNumberFormat="1" applyFont="1" applyFill="1" applyBorder="1" applyAlignment="1" applyProtection="1"/>
    <xf numFmtId="2" fontId="4" fillId="5" borderId="15" xfId="0" applyNumberFormat="1" applyFont="1" applyFill="1" applyBorder="1" applyProtection="1"/>
    <xf numFmtId="2" fontId="4" fillId="5" borderId="16" xfId="0" applyNumberFormat="1" applyFont="1" applyFill="1" applyBorder="1" applyProtection="1"/>
    <xf numFmtId="1" fontId="4" fillId="4" borderId="12" xfId="0" applyNumberFormat="1" applyFont="1" applyFill="1" applyBorder="1" applyProtection="1"/>
    <xf numFmtId="1" fontId="4" fillId="5" borderId="15" xfId="0" applyNumberFormat="1" applyFont="1" applyFill="1" applyBorder="1" applyProtection="1"/>
    <xf numFmtId="1" fontId="4" fillId="4" borderId="11" xfId="0" applyNumberFormat="1" applyFont="1" applyFill="1" applyBorder="1" applyProtection="1"/>
    <xf numFmtId="1" fontId="4" fillId="0" borderId="9" xfId="0" applyNumberFormat="1" applyFont="1" applyFill="1" applyBorder="1" applyProtection="1"/>
    <xf numFmtId="1" fontId="4" fillId="5" borderId="14" xfId="0" applyNumberFormat="1" applyFont="1" applyFill="1" applyBorder="1" applyProtection="1"/>
    <xf numFmtId="49" fontId="34"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left" vertical="center"/>
    </xf>
    <xf numFmtId="0" fontId="4" fillId="0" borderId="0" xfId="0" applyFont="1" applyBorder="1" applyAlignment="1">
      <alignment horizontal="left" vertical="center"/>
    </xf>
    <xf numFmtId="49" fontId="17" fillId="0" borderId="9" xfId="0" applyNumberFormat="1" applyFont="1" applyFill="1" applyBorder="1" applyAlignment="1" applyProtection="1">
      <alignment horizontal="center" vertical="center" wrapText="1"/>
    </xf>
    <xf numFmtId="0" fontId="4" fillId="0" borderId="12" xfId="0" applyFont="1" applyFill="1" applyBorder="1"/>
    <xf numFmtId="14" fontId="34" fillId="2" borderId="2" xfId="0" applyNumberFormat="1" applyFont="1" applyFill="1" applyBorder="1" applyAlignment="1" applyProtection="1">
      <alignment horizontal="center" vertical="center"/>
      <protection locked="0"/>
    </xf>
    <xf numFmtId="0" fontId="5" fillId="6" borderId="5" xfId="0" applyFont="1" applyFill="1" applyBorder="1" applyAlignment="1">
      <alignment horizontal="center"/>
    </xf>
    <xf numFmtId="0" fontId="38" fillId="7" borderId="17" xfId="1" applyNumberFormat="1" applyFont="1" applyFill="1" applyBorder="1" applyAlignment="1" applyProtection="1">
      <alignment horizontal="center" vertical="center"/>
      <protection hidden="1"/>
    </xf>
    <xf numFmtId="49" fontId="42" fillId="0" borderId="0" xfId="0" applyNumberFormat="1" applyFont="1" applyFill="1" applyBorder="1" applyAlignment="1" applyProtection="1">
      <alignment horizontal="center" vertical="center"/>
    </xf>
    <xf numFmtId="0" fontId="17" fillId="0" borderId="18" xfId="0" applyFont="1" applyBorder="1" applyAlignment="1" applyProtection="1">
      <alignment vertical="center" wrapText="1"/>
      <protection hidden="1"/>
    </xf>
    <xf numFmtId="0" fontId="49" fillId="0" borderId="18" xfId="0" applyFont="1" applyFill="1" applyBorder="1" applyAlignment="1" applyProtection="1">
      <alignment vertical="center" wrapText="1"/>
      <protection hidden="1"/>
    </xf>
    <xf numFmtId="0" fontId="49" fillId="0" borderId="18" xfId="0" applyFont="1" applyBorder="1" applyAlignment="1" applyProtection="1">
      <alignment vertical="center" wrapText="1"/>
      <protection hidden="1"/>
    </xf>
    <xf numFmtId="0" fontId="50" fillId="0" borderId="18" xfId="0" applyFont="1" applyBorder="1" applyAlignment="1" applyProtection="1">
      <alignment vertical="center" wrapText="1"/>
      <protection hidden="1"/>
    </xf>
    <xf numFmtId="0" fontId="17" fillId="6" borderId="7" xfId="0" applyFont="1" applyFill="1" applyBorder="1" applyAlignment="1" applyProtection="1">
      <alignment vertical="center" wrapText="1"/>
      <protection hidden="1"/>
    </xf>
    <xf numFmtId="0" fontId="10" fillId="8" borderId="19" xfId="0" applyFont="1" applyFill="1" applyBorder="1" applyAlignment="1" applyProtection="1">
      <alignment horizontal="left" vertical="center" wrapText="1"/>
      <protection hidden="1"/>
    </xf>
    <xf numFmtId="3" fontId="49" fillId="0" borderId="20" xfId="0" applyNumberFormat="1" applyFont="1" applyFill="1" applyBorder="1" applyAlignment="1" applyProtection="1">
      <alignment horizontal="right" vertical="top" shrinkToFit="1"/>
      <protection locked="0"/>
    </xf>
    <xf numFmtId="3" fontId="49" fillId="0" borderId="21" xfId="0" applyNumberFormat="1" applyFont="1" applyFill="1" applyBorder="1" applyAlignment="1" applyProtection="1">
      <alignment horizontal="right" vertical="top" shrinkToFit="1"/>
      <protection locked="0"/>
    </xf>
    <xf numFmtId="3" fontId="49" fillId="0" borderId="22" xfId="0" applyNumberFormat="1" applyFont="1" applyFill="1" applyBorder="1" applyAlignment="1" applyProtection="1">
      <alignment horizontal="right" vertical="top" shrinkToFit="1"/>
      <protection locked="0"/>
    </xf>
    <xf numFmtId="3" fontId="49" fillId="0" borderId="23" xfId="0" applyNumberFormat="1" applyFont="1" applyFill="1" applyBorder="1" applyAlignment="1" applyProtection="1">
      <alignment horizontal="right" vertical="center" shrinkToFit="1"/>
      <protection locked="0"/>
    </xf>
    <xf numFmtId="3" fontId="49" fillId="0" borderId="24" xfId="0" applyNumberFormat="1" applyFont="1" applyFill="1" applyBorder="1" applyAlignment="1" applyProtection="1">
      <alignment horizontal="right" vertical="center" shrinkToFit="1"/>
      <protection locked="0"/>
    </xf>
    <xf numFmtId="3" fontId="36" fillId="0" borderId="25" xfId="0" applyNumberFormat="1" applyFont="1" applyFill="1" applyBorder="1" applyAlignment="1" applyProtection="1">
      <alignment horizontal="right" vertical="center" shrinkToFit="1"/>
      <protection hidden="1"/>
    </xf>
    <xf numFmtId="3" fontId="36" fillId="0" borderId="23" xfId="0" applyNumberFormat="1" applyFont="1" applyFill="1" applyBorder="1" applyAlignment="1" applyProtection="1">
      <alignment horizontal="right" vertical="center" shrinkToFit="1"/>
      <protection hidden="1"/>
    </xf>
    <xf numFmtId="0" fontId="68" fillId="0" borderId="0" xfId="0" applyFont="1" applyAlignment="1" applyProtection="1">
      <alignment horizontal="left" vertical="top" shrinkToFit="1"/>
      <protection hidden="1"/>
    </xf>
    <xf numFmtId="0" fontId="66" fillId="0" borderId="12" xfId="0" applyFont="1" applyFill="1" applyBorder="1" applyAlignment="1">
      <alignment horizontal="left" vertical="center"/>
    </xf>
    <xf numFmtId="0" fontId="66" fillId="6" borderId="6" xfId="0" applyFont="1" applyFill="1" applyBorder="1" applyAlignment="1" applyProtection="1">
      <alignment horizontal="left" vertical="center"/>
      <protection hidden="1"/>
    </xf>
    <xf numFmtId="0" fontId="66" fillId="6" borderId="26" xfId="0" applyFont="1" applyFill="1" applyBorder="1" applyAlignment="1" applyProtection="1">
      <alignment horizontal="left" vertical="center"/>
      <protection hidden="1"/>
    </xf>
    <xf numFmtId="0" fontId="15" fillId="0" borderId="0" xfId="0" applyFont="1" applyFill="1" applyProtection="1">
      <protection hidden="1"/>
    </xf>
    <xf numFmtId="49" fontId="16" fillId="0" borderId="25" xfId="0" applyNumberFormat="1" applyFont="1" applyFill="1" applyBorder="1" applyAlignment="1" applyProtection="1">
      <alignment horizontal="left" vertical="center"/>
      <protection hidden="1"/>
    </xf>
    <xf numFmtId="49" fontId="16" fillId="0" borderId="23" xfId="0" applyNumberFormat="1" applyFont="1" applyFill="1" applyBorder="1" applyAlignment="1" applyProtection="1">
      <alignment horizontal="left" vertical="center" shrinkToFit="1"/>
      <protection hidden="1"/>
    </xf>
    <xf numFmtId="49" fontId="16" fillId="0" borderId="23" xfId="0" applyNumberFormat="1" applyFont="1" applyFill="1" applyBorder="1" applyAlignment="1" applyProtection="1">
      <alignment horizontal="left" vertical="center"/>
      <protection hidden="1"/>
    </xf>
    <xf numFmtId="49" fontId="18" fillId="0" borderId="24" xfId="0" applyNumberFormat="1" applyFont="1" applyFill="1" applyBorder="1" applyAlignment="1" applyProtection="1">
      <alignment horizontal="left" vertical="center"/>
      <protection hidden="1"/>
    </xf>
    <xf numFmtId="3" fontId="36" fillId="0" borderId="24" xfId="0" applyNumberFormat="1" applyFont="1" applyFill="1" applyBorder="1" applyAlignment="1" applyProtection="1">
      <alignment horizontal="right" vertical="center" shrinkToFit="1"/>
      <protection hidden="1"/>
    </xf>
    <xf numFmtId="0" fontId="60" fillId="2" borderId="27" xfId="0" applyFont="1" applyFill="1" applyBorder="1" applyAlignment="1" applyProtection="1">
      <alignment horizontal="center" vertical="center"/>
      <protection hidden="1"/>
    </xf>
    <xf numFmtId="0" fontId="60" fillId="2" borderId="28" xfId="0" applyFont="1" applyFill="1" applyBorder="1" applyAlignment="1" applyProtection="1">
      <alignment horizontal="center" vertical="center" wrapText="1"/>
      <protection hidden="1"/>
    </xf>
    <xf numFmtId="0" fontId="36" fillId="2" borderId="28" xfId="3" applyFont="1" applyFill="1" applyBorder="1" applyAlignment="1" applyProtection="1">
      <alignment horizontal="center" vertical="center" wrapText="1"/>
      <protection hidden="1"/>
    </xf>
    <xf numFmtId="0" fontId="36" fillId="2" borderId="29" xfId="0" applyFont="1" applyFill="1" applyBorder="1" applyAlignment="1" applyProtection="1">
      <alignment horizontal="center" vertical="center" wrapText="1"/>
      <protection hidden="1"/>
    </xf>
    <xf numFmtId="164" fontId="26" fillId="0" borderId="30" xfId="0" applyNumberFormat="1" applyFont="1" applyFill="1" applyBorder="1" applyAlignment="1" applyProtection="1">
      <alignment horizontal="center" vertical="center"/>
      <protection hidden="1"/>
    </xf>
    <xf numFmtId="3" fontId="26" fillId="0" borderId="30" xfId="0" applyNumberFormat="1" applyFont="1" applyFill="1" applyBorder="1" applyAlignment="1" applyProtection="1">
      <alignment horizontal="right" vertical="center" shrinkToFit="1"/>
      <protection hidden="1"/>
    </xf>
    <xf numFmtId="3" fontId="26" fillId="0" borderId="31" xfId="0" applyNumberFormat="1" applyFont="1" applyFill="1" applyBorder="1" applyAlignment="1" applyProtection="1">
      <alignment horizontal="right" vertical="center" shrinkToFit="1"/>
      <protection hidden="1"/>
    </xf>
    <xf numFmtId="164" fontId="26" fillId="0" borderId="32" xfId="0" applyNumberFormat="1" applyFont="1" applyFill="1" applyBorder="1" applyAlignment="1" applyProtection="1">
      <alignment horizontal="center" vertical="center"/>
      <protection hidden="1"/>
    </xf>
    <xf numFmtId="3" fontId="26" fillId="0" borderId="32" xfId="0" applyNumberFormat="1" applyFont="1" applyFill="1" applyBorder="1" applyAlignment="1" applyProtection="1">
      <alignment horizontal="right" vertical="center" shrinkToFit="1"/>
      <protection hidden="1"/>
    </xf>
    <xf numFmtId="3" fontId="26" fillId="0" borderId="33" xfId="0" applyNumberFormat="1" applyFont="1" applyFill="1" applyBorder="1" applyAlignment="1" applyProtection="1">
      <alignment horizontal="right" vertical="center" shrinkToFit="1"/>
      <protection hidden="1"/>
    </xf>
    <xf numFmtId="164" fontId="26" fillId="0" borderId="34" xfId="0" applyNumberFormat="1" applyFont="1" applyFill="1" applyBorder="1" applyAlignment="1" applyProtection="1">
      <alignment horizontal="center" vertical="center"/>
      <protection hidden="1"/>
    </xf>
    <xf numFmtId="3" fontId="26" fillId="0" borderId="34" xfId="0" applyNumberFormat="1" applyFont="1" applyFill="1" applyBorder="1" applyAlignment="1" applyProtection="1">
      <alignment horizontal="right" vertical="center" shrinkToFit="1"/>
      <protection hidden="1"/>
    </xf>
    <xf numFmtId="3" fontId="26" fillId="0" borderId="35" xfId="0" applyNumberFormat="1" applyFont="1" applyFill="1" applyBorder="1" applyAlignment="1" applyProtection="1">
      <alignment horizontal="right" vertical="center" shrinkToFit="1"/>
      <protection hidden="1"/>
    </xf>
    <xf numFmtId="0" fontId="17" fillId="2" borderId="36" xfId="0" applyFont="1" applyFill="1" applyBorder="1" applyAlignment="1">
      <alignment horizontal="center" vertical="center" wrapText="1"/>
    </xf>
    <xf numFmtId="1" fontId="32" fillId="7" borderId="29" xfId="0" applyNumberFormat="1" applyFont="1" applyFill="1" applyBorder="1" applyAlignment="1" applyProtection="1">
      <alignment horizontal="center" vertical="center"/>
    </xf>
    <xf numFmtId="165" fontId="10" fillId="0" borderId="37" xfId="0" applyNumberFormat="1" applyFont="1" applyFill="1" applyBorder="1" applyAlignment="1" applyProtection="1">
      <alignment horizontal="right" vertical="center"/>
      <protection hidden="1"/>
    </xf>
    <xf numFmtId="165" fontId="10" fillId="0" borderId="38" xfId="0" applyNumberFormat="1" applyFont="1" applyFill="1" applyBorder="1" applyAlignment="1" applyProtection="1">
      <alignment horizontal="right" vertical="center"/>
      <protection hidden="1"/>
    </xf>
    <xf numFmtId="165" fontId="49" fillId="0" borderId="38" xfId="0" applyNumberFormat="1" applyFont="1" applyFill="1" applyBorder="1" applyAlignment="1" applyProtection="1">
      <alignment horizontal="right" vertical="center"/>
      <protection hidden="1"/>
    </xf>
    <xf numFmtId="165" fontId="49" fillId="0" borderId="39" xfId="0" applyNumberFormat="1" applyFont="1" applyFill="1" applyBorder="1" applyAlignment="1" applyProtection="1">
      <alignment horizontal="right" vertical="center"/>
      <protection hidden="1"/>
    </xf>
    <xf numFmtId="0" fontId="15" fillId="0" borderId="25" xfId="0" applyFont="1" applyFill="1" applyBorder="1" applyAlignment="1" applyProtection="1">
      <alignment horizontal="left" vertical="center"/>
      <protection hidden="1"/>
    </xf>
    <xf numFmtId="0" fontId="4" fillId="0" borderId="25" xfId="0" applyFont="1" applyFill="1" applyBorder="1" applyAlignment="1" applyProtection="1">
      <alignment vertical="center"/>
      <protection hidden="1"/>
    </xf>
    <xf numFmtId="0" fontId="4" fillId="0" borderId="37" xfId="0" applyFont="1" applyFill="1" applyBorder="1" applyAlignment="1" applyProtection="1">
      <alignment vertical="center"/>
      <protection hidden="1"/>
    </xf>
    <xf numFmtId="49" fontId="27" fillId="0" borderId="40" xfId="2" applyNumberFormat="1" applyFont="1" applyFill="1" applyBorder="1" applyAlignment="1" applyProtection="1">
      <alignment horizontal="left" vertical="center" wrapText="1"/>
      <protection hidden="1"/>
    </xf>
    <xf numFmtId="165" fontId="49" fillId="0" borderId="37" xfId="0" applyNumberFormat="1" applyFont="1" applyFill="1" applyBorder="1" applyAlignment="1" applyProtection="1">
      <alignment horizontal="right" vertical="center"/>
      <protection hidden="1"/>
    </xf>
    <xf numFmtId="49" fontId="27" fillId="0" borderId="41" xfId="2" applyNumberFormat="1" applyFont="1" applyFill="1" applyBorder="1" applyAlignment="1" applyProtection="1">
      <alignment horizontal="left" vertical="center" wrapText="1"/>
      <protection hidden="1"/>
    </xf>
    <xf numFmtId="3" fontId="36" fillId="0" borderId="37" xfId="0" applyNumberFormat="1" applyFont="1" applyFill="1" applyBorder="1" applyAlignment="1" applyProtection="1">
      <alignment horizontal="right" vertical="center" shrinkToFit="1"/>
      <protection hidden="1"/>
    </xf>
    <xf numFmtId="3" fontId="36" fillId="0" borderId="38" xfId="0" applyNumberFormat="1" applyFont="1" applyFill="1" applyBorder="1" applyAlignment="1" applyProtection="1">
      <alignment horizontal="right" vertical="center" shrinkToFit="1"/>
      <protection hidden="1"/>
    </xf>
    <xf numFmtId="3" fontId="49" fillId="0" borderId="38" xfId="0" applyNumberFormat="1" applyFont="1" applyFill="1" applyBorder="1" applyAlignment="1" applyProtection="1">
      <alignment horizontal="right" vertical="center" shrinkToFit="1"/>
      <protection locked="0"/>
    </xf>
    <xf numFmtId="3" fontId="49" fillId="0" borderId="39" xfId="0" applyNumberFormat="1" applyFont="1" applyFill="1" applyBorder="1" applyAlignment="1" applyProtection="1">
      <alignment horizontal="right" vertical="center" shrinkToFit="1"/>
      <protection locked="0"/>
    </xf>
    <xf numFmtId="0" fontId="17" fillId="2" borderId="42" xfId="3" applyFont="1" applyFill="1" applyBorder="1" applyAlignment="1">
      <alignment horizontal="center" vertical="center" wrapText="1"/>
    </xf>
    <xf numFmtId="0" fontId="36" fillId="5" borderId="43" xfId="3" applyFont="1" applyFill="1" applyBorder="1" applyAlignment="1">
      <alignment horizontal="center" vertical="center"/>
    </xf>
    <xf numFmtId="3" fontId="10" fillId="0" borderId="37" xfId="0" applyNumberFormat="1" applyFont="1" applyFill="1" applyBorder="1" applyAlignment="1" applyProtection="1">
      <alignment horizontal="right" vertical="center" shrinkToFit="1"/>
      <protection locked="0"/>
    </xf>
    <xf numFmtId="3" fontId="70" fillId="0" borderId="38" xfId="0" applyNumberFormat="1" applyFont="1" applyFill="1" applyBorder="1" applyAlignment="1" applyProtection="1">
      <alignment vertical="center" wrapText="1"/>
      <protection hidden="1"/>
    </xf>
    <xf numFmtId="3" fontId="10" fillId="0" borderId="38" xfId="0" applyNumberFormat="1" applyFont="1" applyFill="1" applyBorder="1" applyAlignment="1" applyProtection="1">
      <alignment horizontal="right" vertical="center" shrinkToFit="1"/>
      <protection locked="0"/>
    </xf>
    <xf numFmtId="3" fontId="10" fillId="0" borderId="39" xfId="0" applyNumberFormat="1" applyFont="1" applyFill="1" applyBorder="1" applyAlignment="1" applyProtection="1">
      <alignment horizontal="right" vertical="center" shrinkToFit="1"/>
      <protection locked="0"/>
    </xf>
    <xf numFmtId="0" fontId="66" fillId="0" borderId="25" xfId="0" applyFont="1" applyFill="1" applyBorder="1" applyAlignment="1">
      <alignment horizontal="left" vertical="center"/>
    </xf>
    <xf numFmtId="0" fontId="66" fillId="0" borderId="37" xfId="0" applyFont="1" applyFill="1" applyBorder="1" applyAlignment="1">
      <alignment horizontal="left" vertical="center"/>
    </xf>
    <xf numFmtId="49" fontId="16" fillId="0" borderId="41" xfId="2" applyNumberFormat="1" applyFont="1" applyFill="1" applyBorder="1" applyAlignment="1" applyProtection="1">
      <alignment horizontal="left" vertical="top" wrapText="1"/>
      <protection hidden="1"/>
    </xf>
    <xf numFmtId="49" fontId="16" fillId="0" borderId="23" xfId="0" applyNumberFormat="1" applyFont="1" applyFill="1" applyBorder="1" applyAlignment="1" applyProtection="1">
      <alignment horizontal="left" vertical="top" wrapText="1"/>
      <protection hidden="1"/>
    </xf>
    <xf numFmtId="3" fontId="36" fillId="0" borderId="23" xfId="0" applyNumberFormat="1" applyFont="1" applyFill="1" applyBorder="1" applyAlignment="1" applyProtection="1">
      <alignment horizontal="right" vertical="top" shrinkToFit="1"/>
      <protection hidden="1"/>
    </xf>
    <xf numFmtId="165" fontId="49" fillId="0" borderId="38" xfId="0" applyNumberFormat="1" applyFont="1" applyFill="1" applyBorder="1" applyAlignment="1" applyProtection="1">
      <alignment horizontal="right" vertical="top"/>
      <protection hidden="1"/>
    </xf>
    <xf numFmtId="3" fontId="49" fillId="0" borderId="23" xfId="0" applyNumberFormat="1" applyFont="1" applyFill="1" applyBorder="1" applyAlignment="1" applyProtection="1">
      <alignment horizontal="right" vertical="top" shrinkToFit="1"/>
      <protection locked="0"/>
    </xf>
    <xf numFmtId="165" fontId="10" fillId="0" borderId="38" xfId="0" applyNumberFormat="1" applyFont="1" applyFill="1" applyBorder="1" applyAlignment="1" applyProtection="1">
      <alignment horizontal="right" vertical="top"/>
      <protection hidden="1"/>
    </xf>
    <xf numFmtId="49" fontId="16" fillId="0" borderId="23" xfId="0" applyNumberFormat="1" applyFont="1" applyFill="1" applyBorder="1" applyAlignment="1" applyProtection="1">
      <alignment horizontal="left" vertical="top" shrinkToFit="1"/>
      <protection hidden="1"/>
    </xf>
    <xf numFmtId="49" fontId="16" fillId="0" borderId="23" xfId="0" applyNumberFormat="1" applyFont="1" applyFill="1" applyBorder="1" applyAlignment="1" applyProtection="1">
      <alignment horizontal="left" vertical="top" wrapText="1" shrinkToFit="1"/>
      <protection hidden="1"/>
    </xf>
    <xf numFmtId="49" fontId="16" fillId="0" borderId="23" xfId="0" applyNumberFormat="1" applyFont="1" applyFill="1" applyBorder="1" applyAlignment="1" applyProtection="1">
      <alignment horizontal="left" vertical="top"/>
      <protection hidden="1"/>
    </xf>
    <xf numFmtId="49" fontId="16" fillId="0" borderId="44"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3" fontId="49" fillId="0" borderId="24" xfId="0" applyNumberFormat="1" applyFont="1" applyFill="1" applyBorder="1" applyAlignment="1" applyProtection="1">
      <alignment horizontal="right" vertical="top" shrinkToFit="1"/>
      <protection locked="0"/>
    </xf>
    <xf numFmtId="165" fontId="49" fillId="0" borderId="39" xfId="0" applyNumberFormat="1" applyFont="1" applyFill="1" applyBorder="1" applyAlignment="1" applyProtection="1">
      <alignment horizontal="right" vertical="top"/>
      <protection hidden="1"/>
    </xf>
    <xf numFmtId="49" fontId="16" fillId="0" borderId="41" xfId="2" applyNumberFormat="1" applyFont="1" applyFill="1" applyBorder="1" applyAlignment="1" applyProtection="1">
      <alignment horizontal="left" vertical="top" shrinkToFit="1"/>
      <protection hidden="1"/>
    </xf>
    <xf numFmtId="3" fontId="36" fillId="0" borderId="24" xfId="0" applyNumberFormat="1" applyFont="1" applyFill="1" applyBorder="1" applyAlignment="1" applyProtection="1">
      <alignment horizontal="right" vertical="top" shrinkToFit="1"/>
      <protection hidden="1"/>
    </xf>
    <xf numFmtId="165" fontId="10" fillId="0" borderId="39" xfId="0" applyNumberFormat="1" applyFont="1" applyFill="1" applyBorder="1" applyAlignment="1" applyProtection="1">
      <alignment horizontal="right" vertical="top"/>
      <protection hidden="1"/>
    </xf>
    <xf numFmtId="0" fontId="67" fillId="9" borderId="1" xfId="0" applyNumberFormat="1" applyFont="1" applyFill="1" applyBorder="1" applyAlignment="1" applyProtection="1">
      <alignment horizontal="center" vertical="center" wrapText="1"/>
      <protection hidden="1"/>
    </xf>
    <xf numFmtId="0" fontId="67" fillId="9" borderId="45" xfId="0" applyNumberFormat="1" applyFont="1" applyFill="1" applyBorder="1" applyAlignment="1" applyProtection="1">
      <alignment horizontal="center" vertical="center" wrapText="1"/>
      <protection hidden="1"/>
    </xf>
    <xf numFmtId="49" fontId="34" fillId="2" borderId="2" xfId="0" applyNumberFormat="1" applyFont="1" applyFill="1" applyBorder="1" applyAlignment="1" applyProtection="1">
      <alignment horizontal="center" vertical="center"/>
      <protection locked="0" hidden="1"/>
    </xf>
    <xf numFmtId="1" fontId="76" fillId="0" borderId="46" xfId="0" applyNumberFormat="1" applyFont="1" applyFill="1" applyBorder="1" applyAlignment="1" applyProtection="1">
      <alignment horizontal="center" vertical="center"/>
      <protection hidden="1"/>
    </xf>
    <xf numFmtId="0" fontId="77" fillId="0" borderId="1" xfId="0" applyNumberFormat="1" applyFont="1" applyFill="1" applyBorder="1" applyAlignment="1" applyProtection="1">
      <alignment horizontal="center" vertical="center" wrapText="1"/>
      <protection hidden="1"/>
    </xf>
    <xf numFmtId="49" fontId="4" fillId="0" borderId="0" xfId="0" applyNumberFormat="1" applyFont="1" applyFill="1" applyBorder="1" applyAlignment="1" applyProtection="1">
      <alignment vertical="center"/>
      <protection hidden="1"/>
    </xf>
    <xf numFmtId="0" fontId="61" fillId="0" borderId="47" xfId="0" applyNumberFormat="1" applyFont="1" applyFill="1" applyBorder="1" applyAlignment="1" applyProtection="1">
      <alignment vertical="center" wrapText="1"/>
      <protection hidden="1"/>
    </xf>
    <xf numFmtId="49" fontId="61" fillId="0" borderId="47" xfId="0" applyNumberFormat="1" applyFont="1" applyFill="1" applyBorder="1" applyAlignment="1" applyProtection="1">
      <alignment vertical="center" wrapText="1"/>
      <protection hidden="1"/>
    </xf>
    <xf numFmtId="0" fontId="61" fillId="0" borderId="47" xfId="0" applyFont="1" applyFill="1" applyBorder="1" applyAlignment="1" applyProtection="1">
      <alignment vertical="center" wrapText="1"/>
      <protection hidden="1"/>
    </xf>
    <xf numFmtId="0" fontId="62" fillId="0" borderId="47" xfId="0" applyFont="1" applyFill="1" applyBorder="1" applyAlignment="1" applyProtection="1">
      <alignment vertical="center" wrapText="1"/>
      <protection hidden="1"/>
    </xf>
    <xf numFmtId="49" fontId="61" fillId="0" borderId="47" xfId="0" applyNumberFormat="1" applyFont="1" applyFill="1" applyBorder="1" applyAlignment="1" applyProtection="1">
      <alignment horizontal="left" vertical="center" wrapText="1"/>
      <protection hidden="1"/>
    </xf>
    <xf numFmtId="0" fontId="61" fillId="0" borderId="47" xfId="0" applyNumberFormat="1" applyFont="1" applyFill="1" applyBorder="1" applyAlignment="1" applyProtection="1">
      <alignment horizontal="left" vertical="center" wrapText="1"/>
      <protection hidden="1"/>
    </xf>
    <xf numFmtId="0" fontId="10" fillId="0" borderId="47" xfId="0" applyNumberFormat="1" applyFont="1" applyFill="1" applyBorder="1" applyAlignment="1" applyProtection="1">
      <alignment horizontal="left" vertical="center" wrapText="1"/>
      <protection hidden="1"/>
    </xf>
    <xf numFmtId="0" fontId="10" fillId="0" borderId="47" xfId="0" applyFont="1" applyFill="1" applyBorder="1" applyAlignment="1" applyProtection="1">
      <alignment vertical="center" wrapText="1"/>
      <protection hidden="1"/>
    </xf>
    <xf numFmtId="49" fontId="10" fillId="0" borderId="47" xfId="0" applyNumberFormat="1" applyFont="1" applyFill="1" applyBorder="1" applyAlignment="1" applyProtection="1">
      <alignment horizontal="left" vertical="center" wrapText="1"/>
      <protection hidden="1"/>
    </xf>
    <xf numFmtId="0" fontId="61" fillId="0" borderId="48" xfId="0" applyFont="1" applyFill="1" applyBorder="1" applyAlignment="1" applyProtection="1">
      <alignment vertical="center" wrapText="1"/>
      <protection hidden="1"/>
    </xf>
    <xf numFmtId="0" fontId="60" fillId="10" borderId="8" xfId="0" applyFont="1" applyFill="1" applyBorder="1" applyAlignment="1" applyProtection="1">
      <alignment horizontal="left" vertical="center" wrapText="1"/>
      <protection hidden="1"/>
    </xf>
    <xf numFmtId="0" fontId="17" fillId="10" borderId="49" xfId="0" applyFont="1" applyFill="1" applyBorder="1" applyAlignment="1" applyProtection="1">
      <alignment vertical="center" wrapText="1"/>
      <protection hidden="1"/>
    </xf>
    <xf numFmtId="0" fontId="34" fillId="5" borderId="7" xfId="0" applyNumberFormat="1" applyFont="1" applyFill="1" applyBorder="1" applyAlignment="1" applyProtection="1">
      <alignment horizontal="center" vertical="center"/>
      <protection locked="0"/>
    </xf>
    <xf numFmtId="0" fontId="4" fillId="0" borderId="0" xfId="6" applyFont="1" applyProtection="1">
      <protection hidden="1"/>
    </xf>
    <xf numFmtId="0" fontId="79" fillId="7" borderId="50" xfId="6" applyNumberFormat="1"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protection hidden="1"/>
    </xf>
    <xf numFmtId="0" fontId="4" fillId="0" borderId="52" xfId="0" applyFont="1" applyBorder="1" applyAlignment="1" applyProtection="1">
      <alignment horizontal="center" vertical="center"/>
      <protection hidden="1"/>
    </xf>
    <xf numFmtId="0" fontId="4" fillId="0" borderId="53" xfId="0" applyFont="1" applyBorder="1" applyAlignment="1" applyProtection="1">
      <alignment horizontal="center" vertical="center"/>
      <protection hidden="1"/>
    </xf>
    <xf numFmtId="0" fontId="4" fillId="0" borderId="54" xfId="0" applyFont="1" applyBorder="1" applyAlignment="1" applyProtection="1">
      <alignment horizontal="center" vertical="center"/>
      <protection hidden="1"/>
    </xf>
    <xf numFmtId="0" fontId="4" fillId="0" borderId="54" xfId="0" applyFont="1" applyBorder="1" applyAlignment="1" applyProtection="1">
      <alignment vertical="center" wrapText="1"/>
      <protection hidden="1"/>
    </xf>
    <xf numFmtId="0" fontId="0" fillId="0" borderId="54" xfId="0" applyBorder="1" applyAlignment="1" applyProtection="1">
      <alignment vertical="center" wrapText="1"/>
      <protection hidden="1"/>
    </xf>
    <xf numFmtId="0" fontId="4" fillId="0" borderId="0" xfId="5" applyFont="1" applyFill="1" applyBorder="1" applyAlignment="1" applyProtection="1">
      <alignment vertical="center"/>
      <protection hidden="1"/>
    </xf>
    <xf numFmtId="0" fontId="14" fillId="11" borderId="50" xfId="6" applyFont="1" applyFill="1" applyBorder="1" applyAlignment="1" applyProtection="1">
      <alignment horizontal="center" vertical="center" wrapText="1"/>
      <protection hidden="1"/>
    </xf>
    <xf numFmtId="0" fontId="14" fillId="11" borderId="55" xfId="6" applyFont="1" applyFill="1" applyBorder="1" applyAlignment="1" applyProtection="1">
      <alignment horizontal="center" vertical="center" wrapText="1"/>
      <protection hidden="1"/>
    </xf>
    <xf numFmtId="0" fontId="40" fillId="0" borderId="56" xfId="6" applyFont="1" applyBorder="1" applyAlignment="1" applyProtection="1">
      <alignment horizontal="center" vertical="center"/>
      <protection hidden="1"/>
    </xf>
    <xf numFmtId="0" fontId="40" fillId="0" borderId="57" xfId="6" applyFont="1" applyBorder="1" applyAlignment="1" applyProtection="1">
      <alignment horizontal="left" vertical="center"/>
      <protection hidden="1"/>
    </xf>
    <xf numFmtId="0" fontId="40" fillId="0" borderId="58" xfId="6" applyFont="1" applyBorder="1" applyAlignment="1" applyProtection="1">
      <alignment horizontal="center" vertical="center"/>
      <protection hidden="1"/>
    </xf>
    <xf numFmtId="0" fontId="40" fillId="0" borderId="59" xfId="6" applyFont="1" applyBorder="1" applyAlignment="1" applyProtection="1">
      <alignment horizontal="left" vertical="center"/>
      <protection hidden="1"/>
    </xf>
    <xf numFmtId="0" fontId="41" fillId="0" borderId="58" xfId="6" applyFont="1" applyBorder="1" applyAlignment="1" applyProtection="1">
      <alignment horizontal="center" vertical="center"/>
      <protection hidden="1"/>
    </xf>
    <xf numFmtId="0" fontId="41" fillId="0" borderId="59" xfId="6" applyFont="1" applyBorder="1" applyAlignment="1" applyProtection="1">
      <alignment horizontal="left" vertical="center"/>
      <protection hidden="1"/>
    </xf>
    <xf numFmtId="0" fontId="39" fillId="0" borderId="58" xfId="6" applyFont="1" applyBorder="1" applyAlignment="1" applyProtection="1">
      <alignment horizontal="right" vertical="center"/>
      <protection hidden="1"/>
    </xf>
    <xf numFmtId="0" fontId="39" fillId="0" borderId="59" xfId="6" applyFont="1" applyBorder="1" applyAlignment="1" applyProtection="1">
      <alignment horizontal="left" vertical="center"/>
      <protection hidden="1"/>
    </xf>
    <xf numFmtId="0" fontId="41" fillId="0" borderId="60" xfId="6" applyFont="1" applyBorder="1" applyAlignment="1" applyProtection="1">
      <alignment horizontal="center" vertical="center"/>
      <protection hidden="1"/>
    </xf>
    <xf numFmtId="0" fontId="41" fillId="0" borderId="61" xfId="6" applyFont="1" applyBorder="1" applyAlignment="1" applyProtection="1">
      <alignment horizontal="left" vertical="center"/>
      <protection hidden="1"/>
    </xf>
    <xf numFmtId="0" fontId="39" fillId="0" borderId="60" xfId="6" applyFont="1" applyBorder="1" applyAlignment="1" applyProtection="1">
      <alignment horizontal="right" vertical="center"/>
      <protection hidden="1"/>
    </xf>
    <xf numFmtId="0" fontId="39" fillId="0" borderId="61" xfId="6" applyFont="1" applyBorder="1" applyAlignment="1" applyProtection="1">
      <alignment horizontal="left" vertical="center"/>
      <protection hidden="1"/>
    </xf>
    <xf numFmtId="0" fontId="43" fillId="12" borderId="7" xfId="4" applyFont="1" applyFill="1" applyBorder="1" applyAlignment="1" applyProtection="1">
      <alignment horizontal="center" vertical="center"/>
      <protection hidden="1"/>
    </xf>
    <xf numFmtId="0" fontId="63" fillId="0" borderId="62" xfId="0" applyFont="1" applyFill="1" applyBorder="1" applyAlignment="1" applyProtection="1">
      <alignment vertical="center"/>
      <protection hidden="1"/>
    </xf>
    <xf numFmtId="0" fontId="63" fillId="0" borderId="63" xfId="0" applyFont="1" applyFill="1" applyBorder="1" applyAlignment="1" applyProtection="1">
      <alignment vertical="center"/>
      <protection hidden="1"/>
    </xf>
    <xf numFmtId="0" fontId="63" fillId="0" borderId="64" xfId="0" applyFont="1" applyFill="1" applyBorder="1" applyAlignment="1" applyProtection="1">
      <alignment vertical="center"/>
      <protection hidden="1"/>
    </xf>
    <xf numFmtId="0" fontId="32" fillId="12" borderId="7" xfId="6" applyFont="1" applyFill="1" applyBorder="1" applyAlignment="1" applyProtection="1">
      <alignment horizontal="center" vertical="center" wrapText="1"/>
      <protection hidden="1"/>
    </xf>
    <xf numFmtId="168" fontId="4" fillId="0" borderId="65" xfId="6" applyNumberFormat="1" applyFont="1" applyBorder="1" applyAlignment="1" applyProtection="1">
      <alignment horizontal="center" vertical="center"/>
      <protection hidden="1"/>
    </xf>
    <xf numFmtId="168" fontId="4" fillId="0" borderId="66" xfId="6" applyNumberFormat="1" applyFont="1" applyBorder="1" applyAlignment="1" applyProtection="1">
      <alignment horizontal="center" vertical="center"/>
      <protection hidden="1"/>
    </xf>
    <xf numFmtId="168" fontId="4" fillId="0" borderId="67" xfId="6" applyNumberFormat="1" applyFont="1" applyBorder="1" applyAlignment="1" applyProtection="1">
      <alignment horizontal="center" vertical="center"/>
      <protection hidden="1"/>
    </xf>
    <xf numFmtId="0" fontId="4" fillId="0" borderId="0" xfId="5" applyProtection="1">
      <protection hidden="1"/>
    </xf>
    <xf numFmtId="1" fontId="61" fillId="0" borderId="0" xfId="0" applyNumberFormat="1" applyFont="1" applyFill="1" applyAlignment="1" applyProtection="1">
      <alignment vertical="center"/>
      <protection hidden="1"/>
    </xf>
    <xf numFmtId="0" fontId="61" fillId="0" borderId="0" xfId="0" applyNumberFormat="1" applyFont="1" applyAlignment="1" applyProtection="1">
      <alignment horizontal="center" vertical="center" wrapText="1"/>
      <protection hidden="1"/>
    </xf>
    <xf numFmtId="49" fontId="61" fillId="0" borderId="0" xfId="0" applyNumberFormat="1" applyFont="1" applyAlignment="1" applyProtection="1">
      <alignment vertical="center"/>
      <protection hidden="1"/>
    </xf>
    <xf numFmtId="0" fontId="73" fillId="0" borderId="0" xfId="0" applyFont="1" applyFill="1" applyAlignment="1" applyProtection="1">
      <alignment horizontal="center" vertical="center"/>
      <protection hidden="1"/>
    </xf>
    <xf numFmtId="0" fontId="61" fillId="0" borderId="0" xfId="0" applyFont="1" applyFill="1" applyAlignment="1" applyProtection="1">
      <alignment vertical="center"/>
      <protection hidden="1"/>
    </xf>
    <xf numFmtId="0" fontId="61" fillId="0" borderId="0" xfId="0" applyNumberFormat="1" applyFont="1" applyFill="1" applyAlignment="1" applyProtection="1">
      <alignment vertical="center"/>
      <protection hidden="1"/>
    </xf>
    <xf numFmtId="0" fontId="61" fillId="0" borderId="0" xfId="0" applyFont="1" applyFill="1" applyBorder="1" applyAlignment="1" applyProtection="1">
      <alignment vertical="center"/>
      <protection hidden="1"/>
    </xf>
    <xf numFmtId="0" fontId="61" fillId="0" borderId="7" xfId="0" applyFont="1" applyFill="1" applyBorder="1" applyAlignment="1" applyProtection="1">
      <alignment vertical="center"/>
      <protection hidden="1"/>
    </xf>
    <xf numFmtId="0" fontId="61" fillId="0" borderId="7" xfId="0" applyNumberFormat="1" applyFont="1" applyFill="1" applyBorder="1" applyAlignment="1" applyProtection="1">
      <alignment vertical="center"/>
      <protection hidden="1"/>
    </xf>
    <xf numFmtId="1" fontId="67" fillId="7" borderId="68" xfId="0" applyNumberFormat="1" applyFont="1" applyFill="1" applyBorder="1" applyAlignment="1" applyProtection="1">
      <alignment horizontal="center" vertical="center" wrapText="1"/>
      <protection hidden="1"/>
    </xf>
    <xf numFmtId="0" fontId="67" fillId="7" borderId="69" xfId="0" applyNumberFormat="1" applyFont="1" applyFill="1" applyBorder="1" applyAlignment="1" applyProtection="1">
      <alignment horizontal="center" vertical="center" wrapText="1"/>
      <protection hidden="1"/>
    </xf>
    <xf numFmtId="49" fontId="67" fillId="7" borderId="70" xfId="0" applyNumberFormat="1" applyFont="1" applyFill="1" applyBorder="1" applyAlignment="1" applyProtection="1">
      <alignment horizontal="center" vertical="center" wrapText="1"/>
      <protection hidden="1"/>
    </xf>
    <xf numFmtId="49" fontId="61" fillId="0" borderId="7" xfId="0" applyNumberFormat="1" applyFont="1" applyFill="1" applyBorder="1" applyAlignment="1" applyProtection="1">
      <alignment vertical="center"/>
      <protection hidden="1"/>
    </xf>
    <xf numFmtId="0" fontId="61" fillId="0" borderId="7" xfId="0" applyFont="1" applyFill="1" applyBorder="1" applyAlignment="1" applyProtection="1">
      <alignment vertical="center" wrapText="1"/>
      <protection hidden="1"/>
    </xf>
    <xf numFmtId="0" fontId="61" fillId="0" borderId="71" xfId="0" applyFont="1" applyFill="1" applyBorder="1" applyAlignment="1" applyProtection="1">
      <alignment vertical="center"/>
      <protection hidden="1"/>
    </xf>
    <xf numFmtId="0" fontId="61" fillId="0" borderId="0" xfId="0" applyFont="1" applyFill="1" applyAlignment="1" applyProtection="1">
      <alignment vertical="center" wrapText="1"/>
      <protection hidden="1"/>
    </xf>
    <xf numFmtId="0" fontId="61" fillId="0" borderId="14" xfId="0" applyFont="1" applyFill="1" applyBorder="1" applyAlignment="1" applyProtection="1">
      <alignment vertical="center"/>
      <protection hidden="1"/>
    </xf>
    <xf numFmtId="0" fontId="61" fillId="0" borderId="71" xfId="0" applyNumberFormat="1" applyFont="1" applyFill="1" applyBorder="1" applyAlignment="1" applyProtection="1">
      <alignment vertical="center"/>
      <protection hidden="1"/>
    </xf>
    <xf numFmtId="0" fontId="61" fillId="0" borderId="72" xfId="0" applyNumberFormat="1" applyFont="1" applyFill="1" applyBorder="1" applyAlignment="1" applyProtection="1">
      <alignment vertical="center"/>
      <protection hidden="1"/>
    </xf>
    <xf numFmtId="0" fontId="61" fillId="0" borderId="72" xfId="0" applyFont="1" applyFill="1" applyBorder="1" applyAlignment="1" applyProtection="1">
      <alignment vertical="center"/>
      <protection hidden="1"/>
    </xf>
    <xf numFmtId="0" fontId="61" fillId="0" borderId="72" xfId="0" quotePrefix="1" applyNumberFormat="1" applyFont="1" applyFill="1" applyBorder="1" applyAlignment="1" applyProtection="1">
      <alignment vertical="center"/>
      <protection hidden="1"/>
    </xf>
    <xf numFmtId="0" fontId="73" fillId="0" borderId="0" xfId="0" applyFont="1" applyFill="1" applyBorder="1" applyAlignment="1" applyProtection="1">
      <alignment horizontal="center" vertical="center"/>
      <protection hidden="1"/>
    </xf>
    <xf numFmtId="3" fontId="61" fillId="0" borderId="0" xfId="0" applyNumberFormat="1" applyFont="1" applyFill="1" applyAlignment="1" applyProtection="1">
      <alignment vertical="center"/>
      <protection hidden="1"/>
    </xf>
    <xf numFmtId="2" fontId="61" fillId="0" borderId="0" xfId="0" applyNumberFormat="1" applyFont="1" applyFill="1" applyAlignment="1" applyProtection="1">
      <alignment vertical="center"/>
      <protection hidden="1"/>
    </xf>
    <xf numFmtId="3" fontId="61" fillId="0" borderId="0" xfId="0" applyNumberFormat="1" applyFont="1" applyFill="1" applyAlignment="1" applyProtection="1">
      <alignment vertical="center" wrapText="1"/>
      <protection hidden="1"/>
    </xf>
    <xf numFmtId="3" fontId="78" fillId="0" borderId="0" xfId="0" applyNumberFormat="1" applyFont="1" applyFill="1" applyAlignment="1" applyProtection="1">
      <alignment vertical="center" wrapText="1"/>
      <protection hidden="1"/>
    </xf>
    <xf numFmtId="0" fontId="61" fillId="0" borderId="0" xfId="0" applyNumberFormat="1" applyFont="1" applyFill="1" applyBorder="1" applyAlignment="1" applyProtection="1">
      <alignment vertical="center"/>
      <protection hidden="1"/>
    </xf>
    <xf numFmtId="0" fontId="61" fillId="0" borderId="0" xfId="0" applyNumberFormat="1" applyFont="1" applyAlignment="1" applyProtection="1">
      <alignment vertical="center"/>
      <protection hidden="1"/>
    </xf>
    <xf numFmtId="0" fontId="61" fillId="0" borderId="0" xfId="0" applyFont="1" applyAlignment="1" applyProtection="1">
      <alignment vertical="center"/>
      <protection hidden="1"/>
    </xf>
    <xf numFmtId="1" fontId="76" fillId="0" borderId="73" xfId="0" applyNumberFormat="1" applyFont="1" applyFill="1" applyBorder="1" applyAlignment="1" applyProtection="1">
      <alignment horizontal="center" vertical="center"/>
      <protection hidden="1"/>
    </xf>
    <xf numFmtId="0" fontId="17" fillId="2" borderId="74" xfId="3" applyFont="1" applyFill="1" applyBorder="1" applyAlignment="1" applyProtection="1">
      <alignment horizontal="center" vertical="center"/>
      <protection hidden="1"/>
    </xf>
    <xf numFmtId="0" fontId="36" fillId="5" borderId="75" xfId="3" applyFont="1" applyFill="1" applyBorder="1" applyAlignment="1" applyProtection="1">
      <alignment horizontal="center" vertical="center"/>
      <protection hidden="1"/>
    </xf>
    <xf numFmtId="164" fontId="56" fillId="0" borderId="25" xfId="2" applyNumberFormat="1" applyFont="1" applyFill="1" applyBorder="1" applyAlignment="1" applyProtection="1">
      <alignment horizontal="center" vertical="center" wrapText="1"/>
      <protection hidden="1"/>
    </xf>
    <xf numFmtId="164" fontId="56" fillId="0" borderId="23" xfId="2" applyNumberFormat="1" applyFont="1" applyFill="1" applyBorder="1" applyAlignment="1" applyProtection="1">
      <alignment horizontal="center" vertical="center" wrapText="1"/>
      <protection hidden="1"/>
    </xf>
    <xf numFmtId="164" fontId="56" fillId="0" borderId="24" xfId="2" applyNumberFormat="1" applyFont="1" applyFill="1" applyBorder="1" applyAlignment="1" applyProtection="1">
      <alignment horizontal="center" vertical="center" wrapText="1"/>
      <protection hidden="1"/>
    </xf>
    <xf numFmtId="0" fontId="17" fillId="2" borderId="76" xfId="0" applyFont="1" applyFill="1" applyBorder="1" applyAlignment="1" applyProtection="1">
      <alignment horizontal="center" vertical="center" wrapText="1"/>
      <protection hidden="1"/>
    </xf>
    <xf numFmtId="0" fontId="36" fillId="5" borderId="77" xfId="0" applyFont="1" applyFill="1" applyBorder="1" applyAlignment="1" applyProtection="1">
      <alignment horizontal="center" vertical="center" wrapText="1"/>
      <protection hidden="1"/>
    </xf>
    <xf numFmtId="49" fontId="18" fillId="0" borderId="40" xfId="2" applyNumberFormat="1" applyFont="1" applyFill="1" applyBorder="1" applyAlignment="1" applyProtection="1">
      <alignment horizontal="left" vertical="center" wrapText="1"/>
      <protection hidden="1"/>
    </xf>
    <xf numFmtId="49" fontId="18" fillId="0" borderId="25" xfId="0" applyNumberFormat="1" applyFont="1" applyFill="1" applyBorder="1" applyAlignment="1" applyProtection="1">
      <alignment horizontal="left" vertical="center" wrapText="1"/>
      <protection hidden="1"/>
    </xf>
    <xf numFmtId="49" fontId="18" fillId="0" borderId="41" xfId="2" applyNumberFormat="1" applyFont="1" applyFill="1" applyBorder="1" applyAlignment="1" applyProtection="1">
      <alignment horizontal="left" vertical="center" wrapText="1"/>
      <protection hidden="1"/>
    </xf>
    <xf numFmtId="49" fontId="18" fillId="0" borderId="23" xfId="0" applyNumberFormat="1" applyFont="1" applyFill="1" applyBorder="1" applyAlignment="1" applyProtection="1">
      <alignment horizontal="left" vertical="center" wrapText="1"/>
      <protection hidden="1"/>
    </xf>
    <xf numFmtId="49" fontId="16" fillId="0" borderId="41" xfId="2" applyNumberFormat="1" applyFont="1" applyFill="1" applyBorder="1" applyAlignment="1" applyProtection="1">
      <alignment horizontal="left" vertical="center" wrapText="1"/>
      <protection hidden="1"/>
    </xf>
    <xf numFmtId="49" fontId="16" fillId="0" borderId="23" xfId="0" applyNumberFormat="1" applyFont="1" applyFill="1" applyBorder="1" applyAlignment="1" applyProtection="1">
      <alignment horizontal="left" vertical="center" wrapText="1" indent="1"/>
      <protection hidden="1"/>
    </xf>
    <xf numFmtId="49" fontId="45" fillId="0" borderId="41" xfId="2" applyNumberFormat="1" applyFont="1" applyFill="1" applyBorder="1" applyAlignment="1" applyProtection="1">
      <alignment horizontal="left" vertical="center" wrapText="1"/>
      <protection hidden="1"/>
    </xf>
    <xf numFmtId="49" fontId="53" fillId="0" borderId="41" xfId="2" applyNumberFormat="1" applyFont="1" applyFill="1" applyBorder="1" applyAlignment="1" applyProtection="1">
      <alignment horizontal="left" vertical="center" wrapText="1"/>
      <protection hidden="1"/>
    </xf>
    <xf numFmtId="49" fontId="54" fillId="0" borderId="41" xfId="2" applyNumberFormat="1" applyFont="1" applyFill="1" applyBorder="1" applyAlignment="1" applyProtection="1">
      <alignment horizontal="left" vertical="center" wrapText="1"/>
      <protection hidden="1"/>
    </xf>
    <xf numFmtId="49" fontId="57" fillId="0" borderId="41" xfId="2" applyNumberFormat="1" applyFont="1" applyFill="1" applyBorder="1" applyAlignment="1" applyProtection="1">
      <alignment horizontal="left" vertical="center" wrapText="1"/>
      <protection hidden="1"/>
    </xf>
    <xf numFmtId="49" fontId="55" fillId="0" borderId="41" xfId="2" applyNumberFormat="1" applyFont="1" applyFill="1" applyBorder="1" applyAlignment="1" applyProtection="1">
      <alignment horizontal="left" vertical="center" wrapText="1"/>
      <protection hidden="1"/>
    </xf>
    <xf numFmtId="49" fontId="18" fillId="0" borderId="23" xfId="0" applyNumberFormat="1" applyFont="1" applyFill="1" applyBorder="1" applyAlignment="1" applyProtection="1">
      <alignment horizontal="left" vertical="center" wrapText="1" shrinkToFit="1"/>
      <protection hidden="1"/>
    </xf>
    <xf numFmtId="49" fontId="16" fillId="0" borderId="23" xfId="0" applyNumberFormat="1" applyFont="1" applyBorder="1" applyAlignment="1" applyProtection="1">
      <alignment horizontal="left" vertical="center" wrapText="1" indent="1"/>
      <protection hidden="1"/>
    </xf>
    <xf numFmtId="49" fontId="16" fillId="0" borderId="44" xfId="2" applyNumberFormat="1" applyFont="1" applyFill="1" applyBorder="1" applyAlignment="1" applyProtection="1">
      <alignment horizontal="left" vertical="center" wrapText="1"/>
      <protection hidden="1"/>
    </xf>
    <xf numFmtId="49" fontId="16" fillId="0" borderId="24" xfId="0" applyNumberFormat="1" applyFont="1" applyBorder="1" applyAlignment="1" applyProtection="1">
      <alignment horizontal="left" vertical="center" wrapText="1" indent="1"/>
      <protection hidden="1"/>
    </xf>
    <xf numFmtId="0" fontId="3"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16" fillId="0" borderId="0" xfId="0" applyFont="1" applyAlignment="1" applyProtection="1">
      <alignment vertical="center" shrinkToFit="1"/>
      <protection hidden="1"/>
    </xf>
    <xf numFmtId="0" fontId="28" fillId="0" borderId="0" xfId="0" applyFont="1" applyAlignment="1" applyProtection="1">
      <alignment horizontal="right" vertical="center"/>
      <protection hidden="1"/>
    </xf>
    <xf numFmtId="0" fontId="10" fillId="0" borderId="0" xfId="0" applyFont="1" applyAlignment="1" applyProtection="1">
      <alignment vertical="center"/>
      <protection hidden="1"/>
    </xf>
    <xf numFmtId="49" fontId="16" fillId="0" borderId="0" xfId="0" applyNumberFormat="1" applyFont="1" applyBorder="1" applyAlignment="1" applyProtection="1">
      <alignment horizontal="left" vertical="center" wrapText="1" indent="1"/>
      <protection hidden="1"/>
    </xf>
    <xf numFmtId="164" fontId="56" fillId="0" borderId="0" xfId="2" applyNumberFormat="1" applyFont="1" applyFill="1" applyBorder="1" applyAlignment="1" applyProtection="1">
      <alignment horizontal="center" vertical="center" wrapText="1"/>
      <protection hidden="1"/>
    </xf>
    <xf numFmtId="3" fontId="16" fillId="0" borderId="0" xfId="0" applyNumberFormat="1" applyFont="1" applyFill="1" applyBorder="1" applyAlignment="1" applyProtection="1">
      <alignment horizontal="right" vertical="center" shrinkToFit="1"/>
      <protection locked="0" hidden="1"/>
    </xf>
    <xf numFmtId="0" fontId="16" fillId="0" borderId="0" xfId="0" applyFont="1" applyAlignment="1" applyProtection="1">
      <alignment vertical="center"/>
      <protection hidden="1"/>
    </xf>
    <xf numFmtId="0" fontId="16" fillId="0" borderId="0" xfId="0" applyFont="1" applyBorder="1" applyAlignment="1" applyProtection="1">
      <alignment vertical="center"/>
      <protection hidden="1"/>
    </xf>
    <xf numFmtId="0" fontId="16" fillId="0" borderId="15" xfId="0" applyFont="1" applyBorder="1" applyAlignment="1" applyProtection="1">
      <alignment vertical="center"/>
      <protection hidden="1"/>
    </xf>
    <xf numFmtId="0" fontId="4" fillId="0" borderId="3" xfId="0" applyFont="1" applyBorder="1" applyAlignment="1" applyProtection="1">
      <alignment horizontal="center" vertical="center" wrapText="1"/>
      <protection hidden="1"/>
    </xf>
    <xf numFmtId="0" fontId="17" fillId="2" borderId="74" xfId="3" applyFont="1" applyFill="1" applyBorder="1" applyAlignment="1" applyProtection="1">
      <alignment horizontal="center" vertical="center" wrapText="1"/>
      <protection hidden="1"/>
    </xf>
    <xf numFmtId="0" fontId="17" fillId="2" borderId="42" xfId="0" applyFont="1" applyFill="1" applyBorder="1" applyAlignment="1" applyProtection="1">
      <alignment horizontal="center" vertical="center" wrapText="1"/>
      <protection hidden="1"/>
    </xf>
    <xf numFmtId="0" fontId="36" fillId="5" borderId="43" xfId="0" applyFont="1" applyFill="1" applyBorder="1" applyAlignment="1" applyProtection="1">
      <alignment horizontal="center" vertical="center" wrapText="1"/>
      <protection hidden="1"/>
    </xf>
    <xf numFmtId="0" fontId="27" fillId="0" borderId="40" xfId="0" applyFont="1" applyBorder="1" applyAlignment="1" applyProtection="1">
      <alignment vertical="center" wrapText="1"/>
      <protection hidden="1"/>
    </xf>
    <xf numFmtId="0" fontId="16" fillId="0" borderId="25" xfId="0" applyFont="1" applyBorder="1" applyAlignment="1" applyProtection="1">
      <alignment horizontal="left" vertical="center" wrapText="1"/>
      <protection hidden="1"/>
    </xf>
    <xf numFmtId="164" fontId="31" fillId="0" borderId="25" xfId="2" applyNumberFormat="1" applyFont="1" applyFill="1" applyBorder="1" applyAlignment="1" applyProtection="1">
      <alignment horizontal="center" vertical="center" wrapText="1"/>
      <protection hidden="1"/>
    </xf>
    <xf numFmtId="0" fontId="27" fillId="0" borderId="41" xfId="0" applyFont="1" applyBorder="1" applyAlignment="1" applyProtection="1">
      <alignment vertical="center" wrapText="1"/>
      <protection hidden="1"/>
    </xf>
    <xf numFmtId="0" fontId="16" fillId="0" borderId="23" xfId="0" applyFont="1" applyBorder="1" applyAlignment="1" applyProtection="1">
      <alignment horizontal="left" vertical="center" wrapText="1"/>
      <protection hidden="1"/>
    </xf>
    <xf numFmtId="164" fontId="31" fillId="0" borderId="23" xfId="2" applyNumberFormat="1" applyFont="1" applyFill="1" applyBorder="1" applyAlignment="1" applyProtection="1">
      <alignment horizontal="center" vertical="center" wrapText="1"/>
      <protection hidden="1"/>
    </xf>
    <xf numFmtId="0" fontId="27" fillId="0" borderId="44" xfId="0" applyFont="1" applyBorder="1" applyAlignment="1" applyProtection="1">
      <alignment vertical="center" wrapText="1"/>
      <protection hidden="1"/>
    </xf>
    <xf numFmtId="0" fontId="16" fillId="0" borderId="24" xfId="0" applyFont="1" applyBorder="1" applyAlignment="1" applyProtection="1">
      <alignment horizontal="left" vertical="center" wrapText="1"/>
      <protection hidden="1"/>
    </xf>
    <xf numFmtId="164" fontId="31" fillId="0" borderId="24" xfId="2" applyNumberFormat="1" applyFont="1" applyFill="1" applyBorder="1" applyAlignment="1" applyProtection="1">
      <alignment horizontal="center" vertical="center" wrapText="1"/>
      <protection hidden="1"/>
    </xf>
    <xf numFmtId="0" fontId="16"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7" fillId="2" borderId="74" xfId="0" applyFont="1" applyFill="1" applyBorder="1" applyAlignment="1" applyProtection="1">
      <alignment horizontal="center" vertical="center" wrapText="1"/>
      <protection hidden="1"/>
    </xf>
    <xf numFmtId="0" fontId="36" fillId="5" borderId="75" xfId="0" applyFont="1" applyFill="1" applyBorder="1" applyAlignment="1" applyProtection="1">
      <alignment horizontal="center" vertical="center" wrapText="1"/>
      <protection hidden="1"/>
    </xf>
    <xf numFmtId="0" fontId="11" fillId="0" borderId="44" xfId="2" applyFont="1" applyFill="1" applyBorder="1" applyAlignment="1" applyProtection="1">
      <alignment horizontal="left" vertical="center" wrapText="1"/>
      <protection hidden="1"/>
    </xf>
    <xf numFmtId="0" fontId="15" fillId="0" borderId="0" xfId="0" applyFont="1" applyAlignment="1" applyProtection="1">
      <alignment vertical="center"/>
      <protection hidden="1"/>
    </xf>
    <xf numFmtId="49" fontId="16" fillId="0" borderId="25" xfId="0" applyNumberFormat="1" applyFont="1" applyFill="1" applyBorder="1" applyAlignment="1" applyProtection="1">
      <alignment horizontal="left" vertical="center" wrapText="1"/>
      <protection hidden="1"/>
    </xf>
    <xf numFmtId="49" fontId="16" fillId="0" borderId="23" xfId="0" applyNumberFormat="1" applyFont="1" applyFill="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shrinkToFit="1"/>
      <protection hidden="1"/>
    </xf>
    <xf numFmtId="49" fontId="16" fillId="0" borderId="41" xfId="2" applyNumberFormat="1" applyFont="1" applyFill="1" applyBorder="1" applyAlignment="1" applyProtection="1">
      <alignment horizontal="left" vertical="center" shrinkToFit="1"/>
      <protection hidden="1"/>
    </xf>
    <xf numFmtId="49" fontId="16" fillId="0" borderId="23" xfId="0" applyNumberFormat="1" applyFont="1" applyBorder="1" applyAlignment="1" applyProtection="1">
      <alignment horizontal="left" vertical="center" wrapText="1"/>
      <protection hidden="1"/>
    </xf>
    <xf numFmtId="49" fontId="16" fillId="0" borderId="23" xfId="0" applyNumberFormat="1" applyFont="1" applyBorder="1" applyAlignment="1" applyProtection="1">
      <alignment horizontal="left" vertical="center" shrinkToFit="1"/>
      <protection hidden="1"/>
    </xf>
    <xf numFmtId="49" fontId="16" fillId="0" borderId="24" xfId="0" applyNumberFormat="1" applyFont="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shrinkToFit="1"/>
      <protection hidden="1"/>
    </xf>
    <xf numFmtId="0" fontId="17" fillId="2" borderId="77" xfId="0" applyFont="1" applyFill="1" applyBorder="1" applyAlignment="1" applyProtection="1">
      <alignment horizontal="center" vertical="center" wrapText="1"/>
      <protection hidden="1"/>
    </xf>
    <xf numFmtId="0" fontId="17" fillId="2" borderId="75" xfId="3" applyFont="1" applyFill="1" applyBorder="1" applyAlignment="1" applyProtection="1">
      <alignment horizontal="center" vertical="center"/>
      <protection hidden="1"/>
    </xf>
    <xf numFmtId="0" fontId="17" fillId="2" borderId="75" xfId="0" applyFont="1" applyFill="1" applyBorder="1" applyAlignment="1" applyProtection="1">
      <alignment horizontal="center" vertical="center" wrapText="1"/>
      <protection hidden="1"/>
    </xf>
    <xf numFmtId="1" fontId="36" fillId="13" borderId="78" xfId="2" applyNumberFormat="1" applyFont="1" applyFill="1" applyBorder="1" applyAlignment="1" applyProtection="1">
      <alignment horizontal="center" vertical="center" wrapText="1"/>
      <protection hidden="1"/>
    </xf>
    <xf numFmtId="1" fontId="36" fillId="5" borderId="28" xfId="0" applyNumberFormat="1" applyFont="1" applyFill="1" applyBorder="1" applyAlignment="1" applyProtection="1">
      <alignment horizontal="center" vertical="center" wrapText="1"/>
      <protection hidden="1"/>
    </xf>
    <xf numFmtId="1" fontId="36" fillId="13" borderId="28" xfId="2" applyNumberFormat="1" applyFont="1" applyFill="1" applyBorder="1" applyAlignment="1" applyProtection="1">
      <alignment horizontal="center" vertical="center" wrapText="1"/>
      <protection hidden="1"/>
    </xf>
    <xf numFmtId="1" fontId="36" fillId="5" borderId="28" xfId="0" applyNumberFormat="1" applyFont="1" applyFill="1" applyBorder="1" applyAlignment="1" applyProtection="1">
      <alignment horizontal="center" vertical="center"/>
      <protection hidden="1"/>
    </xf>
    <xf numFmtId="1" fontId="36" fillId="5" borderId="79" xfId="0" applyNumberFormat="1" applyFont="1" applyFill="1" applyBorder="1" applyAlignment="1" applyProtection="1">
      <alignment horizontal="center" vertical="center"/>
      <protection hidden="1"/>
    </xf>
    <xf numFmtId="0" fontId="17" fillId="2" borderId="80" xfId="0" applyFont="1" applyFill="1" applyBorder="1" applyAlignment="1" applyProtection="1">
      <alignment horizontal="center" vertical="center" wrapText="1"/>
      <protection hidden="1"/>
    </xf>
    <xf numFmtId="0" fontId="17" fillId="2" borderId="81" xfId="3" applyFont="1" applyFill="1" applyBorder="1" applyAlignment="1" applyProtection="1">
      <alignment horizontal="center" vertical="center"/>
      <protection hidden="1"/>
    </xf>
    <xf numFmtId="1" fontId="32" fillId="14" borderId="27" xfId="2" applyNumberFormat="1" applyFont="1" applyFill="1" applyBorder="1" applyAlignment="1" applyProtection="1">
      <alignment horizontal="center" vertical="center" wrapText="1"/>
      <protection hidden="1"/>
    </xf>
    <xf numFmtId="1" fontId="32" fillId="7" borderId="82" xfId="0" applyNumberFormat="1" applyFont="1" applyFill="1" applyBorder="1" applyAlignment="1" applyProtection="1">
      <alignment horizontal="center" vertical="center" wrapText="1"/>
      <protection hidden="1"/>
    </xf>
    <xf numFmtId="1" fontId="32" fillId="7" borderId="28" xfId="0" applyNumberFormat="1" applyFont="1" applyFill="1" applyBorder="1" applyAlignment="1" applyProtection="1">
      <alignment horizontal="center" vertical="center"/>
      <protection hidden="1"/>
    </xf>
    <xf numFmtId="49" fontId="45" fillId="0" borderId="83" xfId="2" applyNumberFormat="1" applyFont="1" applyFill="1" applyBorder="1" applyAlignment="1" applyProtection="1">
      <alignment horizontal="left" vertical="top" wrapText="1"/>
      <protection hidden="1"/>
    </xf>
    <xf numFmtId="49" fontId="16" fillId="0" borderId="25" xfId="0" applyNumberFormat="1" applyFont="1" applyFill="1" applyBorder="1" applyAlignment="1" applyProtection="1">
      <alignment horizontal="left" vertical="top" wrapText="1"/>
      <protection hidden="1"/>
    </xf>
    <xf numFmtId="164" fontId="17" fillId="0" borderId="25" xfId="2" applyNumberFormat="1" applyFont="1" applyFill="1" applyBorder="1" applyAlignment="1" applyProtection="1">
      <alignment horizontal="center" vertical="top" wrapText="1"/>
      <protection hidden="1"/>
    </xf>
    <xf numFmtId="49" fontId="16" fillId="0" borderId="84" xfId="2" applyNumberFormat="1" applyFont="1" applyFill="1" applyBorder="1" applyAlignment="1" applyProtection="1">
      <alignment horizontal="left" vertical="top" wrapText="1"/>
      <protection hidden="1"/>
    </xf>
    <xf numFmtId="164" fontId="17" fillId="0" borderId="23" xfId="2" applyNumberFormat="1" applyFont="1" applyFill="1" applyBorder="1" applyAlignment="1" applyProtection="1">
      <alignment horizontal="center" vertical="top" wrapText="1"/>
      <protection hidden="1"/>
    </xf>
    <xf numFmtId="49" fontId="45" fillId="0" borderId="84" xfId="2" applyNumberFormat="1" applyFont="1" applyFill="1" applyBorder="1" applyAlignment="1" applyProtection="1">
      <alignment horizontal="left" vertical="top" wrapText="1"/>
      <protection hidden="1"/>
    </xf>
    <xf numFmtId="49" fontId="16" fillId="0" borderId="85" xfId="2" applyNumberFormat="1" applyFont="1" applyFill="1" applyBorder="1" applyAlignment="1" applyProtection="1">
      <alignment horizontal="left" vertical="top" wrapText="1"/>
      <protection hidden="1"/>
    </xf>
    <xf numFmtId="164" fontId="17" fillId="0" borderId="24" xfId="2" applyNumberFormat="1" applyFont="1" applyFill="1" applyBorder="1" applyAlignment="1" applyProtection="1">
      <alignment horizontal="center" vertical="top" wrapText="1"/>
      <protection hidden="1"/>
    </xf>
    <xf numFmtId="0" fontId="66" fillId="0" borderId="25" xfId="0" applyFont="1" applyFill="1" applyBorder="1" applyAlignment="1" applyProtection="1">
      <alignment horizontal="left" vertical="center"/>
      <protection hidden="1"/>
    </xf>
    <xf numFmtId="0" fontId="10" fillId="0" borderId="18" xfId="0" applyFont="1" applyBorder="1" applyAlignment="1" applyProtection="1">
      <alignment vertical="center" wrapText="1"/>
      <protection hidden="1"/>
    </xf>
    <xf numFmtId="49" fontId="4" fillId="0" borderId="0" xfId="0" applyNumberFormat="1" applyFont="1" applyFill="1" applyProtection="1"/>
    <xf numFmtId="0" fontId="63" fillId="0" borderId="86" xfId="0" applyFont="1" applyFill="1" applyBorder="1" applyAlignment="1" applyProtection="1">
      <alignment vertical="center"/>
      <protection hidden="1"/>
    </xf>
    <xf numFmtId="0" fontId="80" fillId="7" borderId="11" xfId="0" applyFont="1" applyFill="1" applyBorder="1" applyAlignment="1">
      <alignment horizontal="right"/>
    </xf>
    <xf numFmtId="0" fontId="81" fillId="7" borderId="26" xfId="1" applyFont="1" applyFill="1" applyBorder="1" applyAlignment="1" applyProtection="1">
      <alignment horizontal="right" vertical="center"/>
    </xf>
    <xf numFmtId="164" fontId="17" fillId="0" borderId="23" xfId="2" applyNumberFormat="1" applyFont="1" applyFill="1" applyBorder="1" applyAlignment="1" applyProtection="1">
      <alignment horizontal="center" vertical="center" wrapText="1"/>
      <protection hidden="1"/>
    </xf>
    <xf numFmtId="164" fontId="17" fillId="0" borderId="24" xfId="2" applyNumberFormat="1" applyFont="1" applyFill="1" applyBorder="1" applyAlignment="1" applyProtection="1">
      <alignment horizontal="center" vertical="center" wrapText="1"/>
      <protection hidden="1"/>
    </xf>
    <xf numFmtId="49" fontId="83" fillId="0" borderId="23" xfId="0" applyNumberFormat="1" applyFont="1" applyBorder="1" applyAlignment="1" applyProtection="1">
      <alignment horizontal="left" vertical="center" wrapText="1"/>
      <protection hidden="1"/>
    </xf>
    <xf numFmtId="164" fontId="42" fillId="0" borderId="23" xfId="2" applyNumberFormat="1" applyFont="1" applyFill="1" applyBorder="1" applyAlignment="1" applyProtection="1">
      <alignment horizontal="center" vertical="center" wrapText="1"/>
      <protection hidden="1"/>
    </xf>
    <xf numFmtId="49" fontId="83" fillId="0" borderId="41" xfId="2" applyNumberFormat="1" applyFont="1" applyFill="1" applyBorder="1" applyAlignment="1" applyProtection="1">
      <alignment horizontal="left" vertical="center" wrapText="1"/>
      <protection hidden="1"/>
    </xf>
    <xf numFmtId="0" fontId="84" fillId="0" borderId="63" xfId="0" applyFont="1" applyFill="1" applyBorder="1" applyAlignment="1" applyProtection="1">
      <alignment vertical="center"/>
      <protection hidden="1"/>
    </xf>
    <xf numFmtId="0" fontId="0" fillId="0" borderId="87" xfId="0" applyBorder="1" applyAlignment="1" applyProtection="1">
      <alignment vertical="center"/>
      <protection hidden="1"/>
    </xf>
    <xf numFmtId="0" fontId="0" fillId="0" borderId="88" xfId="0" applyBorder="1" applyAlignment="1" applyProtection="1">
      <alignment vertical="center"/>
      <protection hidden="1"/>
    </xf>
    <xf numFmtId="0" fontId="0" fillId="0" borderId="89" xfId="0" applyBorder="1" applyAlignment="1" applyProtection="1">
      <alignment vertical="center"/>
      <protection hidden="1"/>
    </xf>
    <xf numFmtId="0" fontId="0" fillId="0" borderId="90" xfId="0" applyBorder="1" applyAlignment="1" applyProtection="1">
      <alignment vertical="center"/>
      <protection hidden="1"/>
    </xf>
    <xf numFmtId="0" fontId="0" fillId="0" borderId="91" xfId="0" applyBorder="1" applyAlignment="1" applyProtection="1">
      <alignment vertical="center"/>
      <protection hidden="1"/>
    </xf>
    <xf numFmtId="0" fontId="0" fillId="0" borderId="92" xfId="0" applyBorder="1" applyAlignment="1" applyProtection="1">
      <alignment vertical="center"/>
      <protection hidden="1"/>
    </xf>
    <xf numFmtId="0" fontId="58" fillId="0" borderId="91" xfId="0" applyFont="1" applyBorder="1" applyAlignment="1" applyProtection="1">
      <alignment vertical="center"/>
      <protection hidden="1"/>
    </xf>
    <xf numFmtId="0" fontId="58" fillId="0" borderId="92" xfId="0" applyFont="1" applyBorder="1" applyAlignment="1" applyProtection="1">
      <alignment vertical="center"/>
      <protection hidden="1"/>
    </xf>
    <xf numFmtId="0" fontId="52" fillId="0" borderId="91" xfId="0" applyFont="1" applyBorder="1" applyAlignment="1" applyProtection="1">
      <alignment vertical="center"/>
      <protection hidden="1"/>
    </xf>
    <xf numFmtId="0" fontId="52" fillId="0" borderId="92" xfId="0" applyFont="1" applyBorder="1" applyAlignment="1" applyProtection="1">
      <alignment vertical="center"/>
      <protection hidden="1"/>
    </xf>
    <xf numFmtId="0" fontId="58" fillId="0" borderId="92" xfId="0" applyFont="1" applyBorder="1" applyAlignment="1" applyProtection="1">
      <alignment horizontal="right" vertical="center"/>
      <protection hidden="1"/>
    </xf>
    <xf numFmtId="0" fontId="4" fillId="0" borderId="91" xfId="0" applyFont="1" applyBorder="1" applyAlignment="1" applyProtection="1">
      <alignment vertical="center"/>
      <protection hidden="1"/>
    </xf>
    <xf numFmtId="0" fontId="4" fillId="0" borderId="92" xfId="0" applyFont="1" applyBorder="1" applyAlignment="1" applyProtection="1">
      <alignment vertical="center"/>
      <protection hidden="1"/>
    </xf>
    <xf numFmtId="0" fontId="4" fillId="0" borderId="93" xfId="0" applyFont="1" applyBorder="1" applyAlignment="1" applyProtection="1">
      <alignment vertical="center"/>
      <protection hidden="1"/>
    </xf>
    <xf numFmtId="0" fontId="4" fillId="0" borderId="94" xfId="0" applyFont="1" applyBorder="1" applyAlignment="1" applyProtection="1">
      <alignment vertical="center"/>
      <protection hidden="1"/>
    </xf>
    <xf numFmtId="164" fontId="63" fillId="0" borderId="46" xfId="0" applyNumberFormat="1" applyFont="1" applyFill="1" applyBorder="1" applyAlignment="1" applyProtection="1">
      <alignment horizontal="center" vertical="center"/>
      <protection hidden="1"/>
    </xf>
    <xf numFmtId="164" fontId="63" fillId="0" borderId="95" xfId="0" applyNumberFormat="1" applyFont="1" applyFill="1" applyBorder="1" applyAlignment="1" applyProtection="1">
      <alignment horizontal="center" vertical="center"/>
      <protection hidden="1"/>
    </xf>
    <xf numFmtId="164" fontId="63" fillId="0" borderId="96" xfId="0" applyNumberFormat="1" applyFont="1" applyFill="1" applyBorder="1" applyAlignment="1" applyProtection="1">
      <alignment horizontal="center" vertical="center"/>
      <protection hidden="1"/>
    </xf>
    <xf numFmtId="164" fontId="84" fillId="0" borderId="46" xfId="0" applyNumberFormat="1" applyFont="1" applyFill="1" applyBorder="1" applyAlignment="1" applyProtection="1">
      <alignment horizontal="center" vertical="center"/>
      <protection hidden="1"/>
    </xf>
    <xf numFmtId="164" fontId="63" fillId="0" borderId="73" xfId="0" applyNumberFormat="1" applyFont="1" applyFill="1" applyBorder="1" applyAlignment="1" applyProtection="1">
      <alignment horizontal="center" vertical="center"/>
      <protection hidden="1"/>
    </xf>
    <xf numFmtId="0" fontId="17" fillId="0" borderId="32" xfId="0" applyNumberFormat="1" applyFont="1" applyBorder="1" applyAlignment="1" applyProtection="1">
      <alignment horizontal="left" vertical="center"/>
      <protection hidden="1"/>
    </xf>
    <xf numFmtId="0" fontId="17" fillId="0" borderId="30" xfId="0" applyNumberFormat="1" applyFont="1" applyBorder="1" applyAlignment="1" applyProtection="1">
      <alignment horizontal="left" vertical="center"/>
      <protection hidden="1"/>
    </xf>
    <xf numFmtId="49" fontId="17" fillId="0" borderId="34" xfId="0" applyNumberFormat="1" applyFont="1" applyBorder="1" applyAlignment="1" applyProtection="1">
      <alignment horizontal="left" vertical="center"/>
      <protection hidden="1"/>
    </xf>
    <xf numFmtId="0" fontId="35" fillId="0" borderId="0" xfId="0" applyNumberFormat="1" applyFont="1" applyFill="1" applyBorder="1" applyAlignment="1" applyProtection="1">
      <alignment horizontal="right" vertical="top"/>
      <protection hidden="1"/>
    </xf>
    <xf numFmtId="49" fontId="26" fillId="0" borderId="101" xfId="0" applyNumberFormat="1" applyFont="1" applyFill="1" applyBorder="1" applyAlignment="1" applyProtection="1">
      <alignment horizontal="center" vertical="center" wrapText="1"/>
      <protection hidden="1"/>
    </xf>
    <xf numFmtId="0" fontId="0" fillId="0" borderId="102" xfId="0" applyBorder="1" applyAlignment="1" applyProtection="1">
      <alignment horizontal="center" vertical="center" wrapText="1"/>
      <protection hidden="1"/>
    </xf>
    <xf numFmtId="0" fontId="0" fillId="0" borderId="103" xfId="0" applyBorder="1" applyAlignment="1" applyProtection="1">
      <alignment horizontal="center" vertical="center" wrapText="1"/>
      <protection hidden="1"/>
    </xf>
    <xf numFmtId="49" fontId="26" fillId="0" borderId="34" xfId="0" applyNumberFormat="1" applyFont="1" applyBorder="1" applyAlignment="1" applyProtection="1">
      <alignment horizontal="left" vertical="center"/>
      <protection hidden="1"/>
    </xf>
    <xf numFmtId="0" fontId="26" fillId="0" borderId="34" xfId="0" applyNumberFormat="1" applyFont="1" applyBorder="1" applyAlignment="1" applyProtection="1">
      <alignment horizontal="left" vertical="center"/>
      <protection hidden="1"/>
    </xf>
    <xf numFmtId="49" fontId="26" fillId="0" borderId="32" xfId="0" applyNumberFormat="1" applyFont="1" applyBorder="1" applyAlignment="1" applyProtection="1">
      <alignment horizontal="left" vertical="center"/>
      <protection hidden="1"/>
    </xf>
    <xf numFmtId="0" fontId="26" fillId="0" borderId="32" xfId="0" applyNumberFormat="1" applyFont="1" applyBorder="1" applyAlignment="1" applyProtection="1">
      <alignment horizontal="left" vertical="center"/>
      <protection hidden="1"/>
    </xf>
    <xf numFmtId="49" fontId="17" fillId="0" borderId="32" xfId="0" applyNumberFormat="1" applyFont="1" applyBorder="1" applyAlignment="1" applyProtection="1">
      <alignment horizontal="left" vertical="center"/>
      <protection hidden="1"/>
    </xf>
    <xf numFmtId="0" fontId="17" fillId="0" borderId="34" xfId="0" applyNumberFormat="1" applyFont="1" applyBorder="1" applyAlignment="1" applyProtection="1">
      <alignment horizontal="left" vertical="center"/>
      <protection hidden="1"/>
    </xf>
    <xf numFmtId="0" fontId="26" fillId="0" borderId="12" xfId="0" applyFont="1" applyFill="1" applyBorder="1" applyAlignment="1" applyProtection="1">
      <alignment horizontal="center" vertical="center"/>
      <protection hidden="1"/>
    </xf>
    <xf numFmtId="0" fontId="26" fillId="0" borderId="12" xfId="0" applyFont="1" applyFill="1" applyBorder="1" applyAlignment="1" applyProtection="1">
      <alignment horizontal="center" vertical="top" wrapText="1"/>
      <protection hidden="1"/>
    </xf>
    <xf numFmtId="0" fontId="4" fillId="0" borderId="12" xfId="0" applyFont="1" applyBorder="1" applyAlignment="1">
      <alignment wrapText="1"/>
    </xf>
    <xf numFmtId="49" fontId="34" fillId="2" borderId="14" xfId="0" applyNumberFormat="1" applyFont="1" applyFill="1" applyBorder="1" applyAlignment="1" applyProtection="1">
      <alignment horizontal="left" vertical="center" shrinkToFit="1"/>
      <protection locked="0"/>
    </xf>
    <xf numFmtId="0" fontId="4" fillId="0" borderId="15" xfId="0" applyFont="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69" fillId="0" borderId="9" xfId="0" applyNumberFormat="1" applyFont="1" applyFill="1" applyBorder="1" applyAlignment="1" applyProtection="1">
      <alignment horizontal="left" vertical="center" indent="2" shrinkToFit="1"/>
      <protection hidden="1"/>
    </xf>
    <xf numFmtId="0" fontId="69" fillId="0" borderId="0" xfId="0" applyNumberFormat="1" applyFont="1" applyFill="1" applyBorder="1" applyAlignment="1" applyProtection="1">
      <alignment horizontal="left" vertical="center" indent="2" shrinkToFit="1"/>
      <protection hidden="1"/>
    </xf>
    <xf numFmtId="49" fontId="17" fillId="0" borderId="30" xfId="0" applyNumberFormat="1" applyFont="1" applyBorder="1" applyAlignment="1" applyProtection="1">
      <alignment horizontal="left" vertical="center"/>
      <protection hidden="1"/>
    </xf>
    <xf numFmtId="49" fontId="34" fillId="2" borderId="14" xfId="0" applyNumberFormat="1" applyFont="1" applyFill="1" applyBorder="1" applyAlignment="1" applyProtection="1">
      <alignment horizontal="center" vertical="center"/>
      <protection locked="0"/>
    </xf>
    <xf numFmtId="49" fontId="34" fillId="2" borderId="15" xfId="0" applyNumberFormat="1" applyFont="1" applyFill="1" applyBorder="1" applyAlignment="1" applyProtection="1">
      <alignment horizontal="center" vertical="center"/>
      <protection locked="0"/>
    </xf>
    <xf numFmtId="49" fontId="34" fillId="2" borderId="16" xfId="0" applyNumberFormat="1" applyFont="1" applyFill="1" applyBorder="1" applyAlignment="1" applyProtection="1">
      <alignment horizontal="center" vertical="center"/>
      <protection locked="0"/>
    </xf>
    <xf numFmtId="49" fontId="42" fillId="0" borderId="0" xfId="0" applyNumberFormat="1" applyFont="1" applyFill="1" applyBorder="1" applyAlignment="1" applyProtection="1">
      <alignment horizontal="center"/>
    </xf>
    <xf numFmtId="0" fontId="58" fillId="0" borderId="0" xfId="0" applyFont="1" applyAlignment="1"/>
    <xf numFmtId="49" fontId="38" fillId="7" borderId="5" xfId="1" applyNumberFormat="1" applyFont="1" applyFill="1" applyBorder="1" applyAlignment="1" applyProtection="1">
      <alignment horizontal="left" vertical="center"/>
    </xf>
    <xf numFmtId="0" fontId="38" fillId="7" borderId="6" xfId="1" applyFont="1" applyFill="1" applyBorder="1" applyAlignment="1" applyProtection="1">
      <alignment horizontal="left" vertical="center"/>
    </xf>
    <xf numFmtId="49" fontId="38" fillId="7" borderId="5" xfId="1" applyNumberFormat="1" applyFont="1" applyFill="1" applyBorder="1" applyAlignment="1" applyProtection="1">
      <alignment horizontal="left" vertical="center" shrinkToFit="1"/>
    </xf>
    <xf numFmtId="0" fontId="38" fillId="0" borderId="6" xfId="1" applyFont="1" applyBorder="1" applyAlignment="1" applyProtection="1">
      <alignment horizontal="left" vertical="center" shrinkToFit="1"/>
    </xf>
    <xf numFmtId="0" fontId="2" fillId="15" borderId="5" xfId="0" applyNumberFormat="1" applyFont="1" applyFill="1" applyBorder="1" applyAlignment="1" applyProtection="1">
      <alignment vertical="center" shrinkToFit="1"/>
    </xf>
    <xf numFmtId="0" fontId="2" fillId="15" borderId="6" xfId="0" applyNumberFormat="1" applyFont="1" applyFill="1" applyBorder="1" applyAlignment="1">
      <alignment vertical="center" shrinkToFit="1"/>
    </xf>
    <xf numFmtId="0" fontId="2" fillId="15" borderId="26" xfId="0" applyNumberFormat="1" applyFont="1" applyFill="1" applyBorder="1" applyAlignment="1">
      <alignment vertical="center" shrinkToFit="1"/>
    </xf>
    <xf numFmtId="0" fontId="60" fillId="2" borderId="28" xfId="0" applyFont="1" applyFill="1" applyBorder="1" applyAlignment="1" applyProtection="1">
      <alignment horizontal="center" vertical="center" wrapText="1"/>
      <protection hidden="1"/>
    </xf>
    <xf numFmtId="0" fontId="34" fillId="2" borderId="14" xfId="0" applyFont="1" applyFill="1" applyBorder="1" applyAlignment="1" applyProtection="1">
      <alignment vertical="center"/>
      <protection locked="0"/>
    </xf>
    <xf numFmtId="0" fontId="34" fillId="2" borderId="15" xfId="0" applyFont="1" applyFill="1" applyBorder="1" applyAlignment="1" applyProtection="1">
      <alignment vertical="center"/>
      <protection locked="0"/>
    </xf>
    <xf numFmtId="0" fontId="34" fillId="2" borderId="16" xfId="0" applyFont="1" applyFill="1" applyBorder="1" applyAlignment="1" applyProtection="1">
      <alignment vertical="center"/>
      <protection locked="0"/>
    </xf>
    <xf numFmtId="0" fontId="38" fillId="7" borderId="5" xfId="1" applyNumberFormat="1" applyFont="1" applyFill="1" applyBorder="1" applyAlignment="1" applyProtection="1">
      <alignment horizontal="left" vertical="center"/>
    </xf>
    <xf numFmtId="0" fontId="38" fillId="7" borderId="6" xfId="1" applyNumberFormat="1" applyFont="1" applyFill="1" applyBorder="1" applyAlignment="1" applyProtection="1">
      <alignment horizontal="left" vertical="center"/>
    </xf>
    <xf numFmtId="49" fontId="17" fillId="0" borderId="49" xfId="0" applyNumberFormat="1" applyFont="1" applyFill="1" applyBorder="1" applyAlignment="1" applyProtection="1">
      <alignment horizontal="center" vertical="center" wrapText="1"/>
    </xf>
    <xf numFmtId="0" fontId="0" fillId="0" borderId="18" xfId="0" applyBorder="1" applyAlignment="1">
      <alignment horizontal="center" vertical="center" wrapText="1"/>
    </xf>
    <xf numFmtId="0" fontId="0" fillId="0" borderId="2" xfId="0" applyBorder="1" applyAlignment="1">
      <alignment horizontal="center" vertical="center" wrapText="1"/>
    </xf>
    <xf numFmtId="49" fontId="17" fillId="0" borderId="0" xfId="0" applyNumberFormat="1" applyFont="1" applyFill="1" applyBorder="1" applyAlignment="1" applyProtection="1">
      <alignment horizontal="center" vertical="top"/>
    </xf>
    <xf numFmtId="49" fontId="34" fillId="2" borderId="98" xfId="0" applyNumberFormat="1" applyFont="1" applyFill="1" applyBorder="1" applyAlignment="1" applyProtection="1">
      <alignment horizontal="left" vertical="center"/>
      <protection locked="0"/>
    </xf>
    <xf numFmtId="49" fontId="4" fillId="0" borderId="15" xfId="0" applyNumberFormat="1" applyFont="1" applyBorder="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49" fontId="34" fillId="2" borderId="14" xfId="0" applyNumberFormat="1" applyFont="1" applyFill="1" applyBorder="1" applyAlignment="1" applyProtection="1">
      <alignment horizontal="left" vertical="center"/>
      <protection locked="0"/>
    </xf>
    <xf numFmtId="49" fontId="34" fillId="2" borderId="15" xfId="0" applyNumberFormat="1" applyFont="1" applyFill="1" applyBorder="1" applyAlignment="1" applyProtection="1">
      <alignment horizontal="left" vertical="center"/>
      <protection locked="0"/>
    </xf>
    <xf numFmtId="49" fontId="34" fillId="2" borderId="16" xfId="0" applyNumberFormat="1" applyFont="1" applyFill="1" applyBorder="1" applyAlignment="1" applyProtection="1">
      <alignment horizontal="left" vertical="center"/>
      <protection locked="0"/>
    </xf>
    <xf numFmtId="0" fontId="38" fillId="0" borderId="6" xfId="1" applyFont="1" applyBorder="1" applyAlignment="1" applyProtection="1">
      <alignment horizontal="left" vertical="center"/>
    </xf>
    <xf numFmtId="0" fontId="71" fillId="0" borderId="100" xfId="0" applyNumberFormat="1" applyFont="1" applyFill="1" applyBorder="1" applyAlignment="1" applyProtection="1">
      <alignment horizontal="right" vertical="center"/>
      <protection hidden="1"/>
    </xf>
    <xf numFmtId="0" fontId="72" fillId="0" borderId="0" xfId="0" applyFont="1" applyAlignment="1" applyProtection="1">
      <protection hidden="1"/>
    </xf>
    <xf numFmtId="0" fontId="72" fillId="0" borderId="0" xfId="0" applyFont="1" applyBorder="1" applyAlignment="1" applyProtection="1">
      <protection hidden="1"/>
    </xf>
    <xf numFmtId="0" fontId="19" fillId="0" borderId="0" xfId="0" applyFont="1" applyFill="1" applyAlignment="1" applyProtection="1">
      <alignment horizontal="center" vertical="center" wrapText="1"/>
      <protection hidden="1"/>
    </xf>
    <xf numFmtId="4" fontId="20" fillId="7" borderId="0" xfId="0" applyNumberFormat="1" applyFont="1" applyFill="1" applyBorder="1" applyAlignment="1" applyProtection="1">
      <alignment horizontal="center" vertical="center"/>
    </xf>
    <xf numFmtId="0" fontId="81" fillId="7" borderId="97" xfId="1" applyFont="1" applyFill="1" applyBorder="1" applyAlignment="1" applyProtection="1">
      <alignment horizontal="center" vertical="center"/>
      <protection hidden="1"/>
    </xf>
    <xf numFmtId="0" fontId="81" fillId="7" borderId="17" xfId="1" applyFont="1" applyFill="1" applyBorder="1" applyAlignment="1" applyProtection="1">
      <alignment horizontal="center" vertical="center"/>
      <protection hidden="1"/>
    </xf>
    <xf numFmtId="0" fontId="23" fillId="0" borderId="0" xfId="0" applyFont="1" applyFill="1" applyBorder="1" applyAlignment="1" applyProtection="1">
      <alignment horizontal="right" vertical="center" wrapText="1"/>
      <protection hidden="1"/>
    </xf>
    <xf numFmtId="49" fontId="36" fillId="0" borderId="0" xfId="0" applyNumberFormat="1" applyFont="1" applyFill="1" applyBorder="1" applyAlignment="1" applyProtection="1">
      <alignment horizontal="right" vertical="center"/>
    </xf>
    <xf numFmtId="0" fontId="37" fillId="0" borderId="10" xfId="0" applyFont="1" applyBorder="1" applyAlignment="1">
      <alignment horizontal="right" vertical="center"/>
    </xf>
    <xf numFmtId="0" fontId="14" fillId="7" borderId="99" xfId="1" applyFont="1" applyFill="1" applyBorder="1" applyAlignment="1" applyProtection="1">
      <alignment horizontal="center" vertical="center"/>
      <protection hidden="1"/>
    </xf>
    <xf numFmtId="0" fontId="14" fillId="7" borderId="97" xfId="1" applyFont="1" applyFill="1" applyBorder="1" applyAlignment="1" applyProtection="1">
      <alignment horizontal="center" vertical="center"/>
      <protection hidden="1"/>
    </xf>
    <xf numFmtId="0" fontId="33" fillId="0" borderId="0" xfId="0" applyFont="1" applyFill="1" applyAlignment="1" applyProtection="1">
      <alignment horizontal="center" wrapText="1"/>
      <protection hidden="1"/>
    </xf>
    <xf numFmtId="0" fontId="68" fillId="0" borderId="0" xfId="0" applyFont="1" applyAlignment="1" applyProtection="1">
      <alignment horizontal="left" vertical="center" shrinkToFit="1"/>
      <protection hidden="1"/>
    </xf>
    <xf numFmtId="0" fontId="16" fillId="0" borderId="0" xfId="0" applyFont="1" applyAlignment="1" applyProtection="1">
      <alignment vertical="center" shrinkToFit="1"/>
      <protection hidden="1"/>
    </xf>
    <xf numFmtId="0" fontId="66" fillId="6" borderId="5" xfId="3" applyFont="1" applyFill="1" applyBorder="1" applyAlignment="1" applyProtection="1">
      <alignment horizontal="left" vertical="center" wrapText="1"/>
      <protection hidden="1"/>
    </xf>
    <xf numFmtId="0" fontId="0" fillId="6" borderId="6" xfId="0" applyFill="1" applyBorder="1" applyAlignment="1" applyProtection="1">
      <alignment horizontal="left" vertical="center" wrapText="1"/>
      <protection hidden="1"/>
    </xf>
    <xf numFmtId="0" fontId="10" fillId="0" borderId="0" xfId="0" applyFont="1" applyAlignment="1" applyProtection="1">
      <alignment horizontal="center" vertical="top" wrapText="1"/>
      <protection hidden="1"/>
    </xf>
    <xf numFmtId="0" fontId="66" fillId="6" borderId="40" xfId="3" applyFont="1" applyFill="1" applyBorder="1" applyAlignment="1" applyProtection="1">
      <alignment horizontal="left" vertical="center" wrapText="1"/>
      <protection hidden="1"/>
    </xf>
    <xf numFmtId="0" fontId="0" fillId="6" borderId="25" xfId="0" applyFill="1" applyBorder="1" applyAlignment="1" applyProtection="1">
      <alignment horizontal="left" vertical="center" wrapText="1"/>
      <protection hidden="1"/>
    </xf>
    <xf numFmtId="0" fontId="68" fillId="0" borderId="0" xfId="0" applyFont="1" applyAlignment="1" applyProtection="1">
      <alignment horizontal="left" vertical="top" shrinkToFit="1"/>
      <protection hidden="1"/>
    </xf>
    <xf numFmtId="0" fontId="16" fillId="0" borderId="0" xfId="0" applyFont="1" applyAlignment="1" applyProtection="1">
      <alignment shrinkToFit="1"/>
      <protection hidden="1"/>
    </xf>
    <xf numFmtId="4" fontId="67" fillId="7" borderId="5" xfId="0" applyNumberFormat="1" applyFont="1" applyFill="1" applyBorder="1" applyAlignment="1" applyProtection="1">
      <alignment horizontal="center" vertical="center" shrinkToFit="1"/>
      <protection hidden="1"/>
    </xf>
    <xf numFmtId="4" fontId="67" fillId="7" borderId="26" xfId="0" applyNumberFormat="1" applyFont="1" applyFill="1" applyBorder="1" applyAlignment="1" applyProtection="1">
      <alignment horizontal="center" vertical="center" shrinkToFit="1"/>
      <protection hidden="1"/>
    </xf>
    <xf numFmtId="0" fontId="61" fillId="0" borderId="12" xfId="0" applyFont="1" applyBorder="1" applyAlignment="1" applyProtection="1">
      <alignment horizontal="center" vertical="top" shrinkToFit="1"/>
      <protection hidden="1"/>
    </xf>
    <xf numFmtId="0" fontId="25" fillId="0" borderId="0"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81" fillId="7" borderId="0" xfId="1" applyFont="1" applyFill="1" applyBorder="1" applyAlignment="1" applyProtection="1">
      <alignment horizontal="left" vertical="center" wrapText="1"/>
      <protection hidden="1"/>
    </xf>
    <xf numFmtId="0" fontId="81" fillId="0" borderId="0" xfId="1" applyFont="1" applyAlignment="1" applyProtection="1">
      <alignment horizontal="left" vertical="center" wrapText="1"/>
      <protection hidden="1"/>
    </xf>
    <xf numFmtId="0" fontId="29" fillId="12" borderId="104" xfId="0" applyFont="1" applyFill="1" applyBorder="1" applyAlignment="1" applyProtection="1">
      <alignment horizontal="center" vertical="center" wrapText="1"/>
      <protection hidden="1"/>
    </xf>
    <xf numFmtId="0" fontId="30" fillId="12" borderId="105" xfId="0" applyFont="1" applyFill="1" applyBorder="1" applyAlignment="1" applyProtection="1">
      <alignment horizontal="center" vertical="center" wrapText="1"/>
      <protection hidden="1"/>
    </xf>
    <xf numFmtId="0" fontId="81" fillId="7" borderId="0" xfId="1" applyFont="1" applyFill="1" applyBorder="1" applyAlignment="1" applyProtection="1">
      <alignment horizontal="right" vertical="center"/>
      <protection hidden="1"/>
    </xf>
    <xf numFmtId="0" fontId="81" fillId="0" borderId="0" xfId="1" applyFont="1" applyAlignment="1" applyProtection="1">
      <protection hidden="1"/>
    </xf>
    <xf numFmtId="0" fontId="19" fillId="0" borderId="0" xfId="0" applyFont="1" applyAlignment="1" applyProtection="1">
      <alignment horizontal="center" vertical="center" wrapText="1"/>
      <protection hidden="1"/>
    </xf>
    <xf numFmtId="0" fontId="0" fillId="0" borderId="106" xfId="0" applyBorder="1" applyAlignment="1" applyProtection="1">
      <alignment horizontal="center" vertical="center" wrapText="1"/>
      <protection hidden="1"/>
    </xf>
    <xf numFmtId="0" fontId="25" fillId="0" borderId="0" xfId="0" applyFont="1" applyAlignment="1" applyProtection="1">
      <alignment horizontal="center" vertical="top" wrapText="1"/>
      <protection hidden="1"/>
    </xf>
    <xf numFmtId="0" fontId="81" fillId="7" borderId="107" xfId="1" applyFont="1" applyFill="1" applyBorder="1" applyAlignment="1" applyProtection="1">
      <alignment horizontal="right" vertical="center" wrapText="1"/>
      <protection hidden="1"/>
    </xf>
    <xf numFmtId="0" fontId="81" fillId="7" borderId="0" xfId="1" applyFont="1" applyFill="1" applyBorder="1" applyAlignment="1" applyProtection="1">
      <alignment horizontal="right" vertical="center" wrapText="1"/>
      <protection hidden="1"/>
    </xf>
    <xf numFmtId="0" fontId="20" fillId="12" borderId="104" xfId="0" applyFont="1" applyFill="1" applyBorder="1" applyAlignment="1" applyProtection="1">
      <alignment horizontal="center" vertical="center" wrapText="1"/>
      <protection hidden="1"/>
    </xf>
    <xf numFmtId="0" fontId="29" fillId="12" borderId="105" xfId="0" applyFont="1" applyFill="1" applyBorder="1" applyAlignment="1" applyProtection="1">
      <alignment horizontal="center" vertical="center" wrapText="1"/>
      <protection hidden="1"/>
    </xf>
    <xf numFmtId="0" fontId="19" fillId="0" borderId="0" xfId="0" applyFont="1" applyAlignment="1" applyProtection="1">
      <alignment horizontal="center" vertical="center"/>
      <protection hidden="1"/>
    </xf>
    <xf numFmtId="0" fontId="19" fillId="0" borderId="106" xfId="0" applyFont="1" applyBorder="1" applyAlignment="1" applyProtection="1">
      <alignment horizontal="center" vertical="center"/>
      <protection hidden="1"/>
    </xf>
    <xf numFmtId="0" fontId="14" fillId="16" borderId="108" xfId="3" applyFont="1" applyFill="1" applyBorder="1" applyAlignment="1" applyProtection="1">
      <alignment horizontal="left" vertical="center"/>
      <protection hidden="1"/>
    </xf>
    <xf numFmtId="0" fontId="0" fillId="0" borderId="109" xfId="0" applyBorder="1" applyAlignment="1" applyProtection="1">
      <alignment horizontal="left" vertical="center"/>
      <protection hidden="1"/>
    </xf>
    <xf numFmtId="0" fontId="14" fillId="12" borderId="104" xfId="0" applyFont="1" applyFill="1" applyBorder="1" applyAlignment="1" applyProtection="1">
      <alignment horizontal="center" vertical="center" wrapText="1"/>
      <protection hidden="1"/>
    </xf>
    <xf numFmtId="0" fontId="15" fillId="12" borderId="105" xfId="0" applyFont="1" applyFill="1" applyBorder="1" applyAlignment="1" applyProtection="1">
      <alignment horizontal="center" vertical="center" wrapText="1"/>
      <protection hidden="1"/>
    </xf>
    <xf numFmtId="0" fontId="81" fillId="7" borderId="0" xfId="1" applyFont="1" applyFill="1" applyBorder="1" applyAlignment="1" applyProtection="1">
      <alignment horizontal="left" vertical="center"/>
      <protection hidden="1"/>
    </xf>
    <xf numFmtId="0" fontId="81" fillId="0" borderId="0" xfId="1" applyFont="1" applyAlignment="1" applyProtection="1">
      <alignment horizontal="left" vertical="center"/>
      <protection hidden="1"/>
    </xf>
    <xf numFmtId="0" fontId="81" fillId="7" borderId="0" xfId="1" applyFont="1" applyFill="1" applyAlignment="1" applyProtection="1">
      <alignment horizontal="center" vertical="center"/>
      <protection hidden="1"/>
    </xf>
    <xf numFmtId="0" fontId="25" fillId="0" borderId="0" xfId="0" applyFont="1" applyAlignment="1" applyProtection="1">
      <alignment horizontal="center" vertical="top"/>
      <protection hidden="1"/>
    </xf>
    <xf numFmtId="0" fontId="21" fillId="12" borderId="104" xfId="0" applyFont="1" applyFill="1" applyBorder="1" applyAlignment="1" applyProtection="1">
      <alignment horizontal="center" vertical="center" wrapText="1"/>
      <protection hidden="1"/>
    </xf>
    <xf numFmtId="0" fontId="0" fillId="12" borderId="105" xfId="0" applyFill="1" applyBorder="1" applyAlignment="1" applyProtection="1">
      <alignment horizontal="center" vertical="center" wrapText="1"/>
      <protection hidden="1"/>
    </xf>
    <xf numFmtId="0" fontId="19" fillId="0" borderId="0"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2" fillId="0" borderId="0" xfId="0" applyFont="1" applyAlignment="1" applyProtection="1">
      <alignment horizontal="center" vertical="top"/>
      <protection hidden="1"/>
    </xf>
    <xf numFmtId="0" fontId="81" fillId="7" borderId="0" xfId="1" applyFont="1" applyFill="1" applyAlignment="1" applyProtection="1">
      <alignment horizontal="center" vertical="center" shrinkToFit="1"/>
      <protection hidden="1"/>
    </xf>
    <xf numFmtId="0" fontId="0" fillId="0" borderId="0" xfId="0" applyAlignment="1" applyProtection="1">
      <alignment shrinkToFit="1"/>
      <protection hidden="1"/>
    </xf>
    <xf numFmtId="0" fontId="0" fillId="0" borderId="0" xfId="0" applyAlignment="1" applyProtection="1">
      <alignment vertical="center" shrinkToFit="1"/>
      <protection hidden="1"/>
    </xf>
    <xf numFmtId="0" fontId="4" fillId="12" borderId="105" xfId="0" applyFont="1" applyFill="1" applyBorder="1" applyAlignment="1" applyProtection="1">
      <alignment horizontal="center" vertical="center" wrapText="1"/>
      <protection hidden="1"/>
    </xf>
    <xf numFmtId="0" fontId="19" fillId="0" borderId="0"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25" fillId="0" borderId="0" xfId="0" applyFont="1" applyBorder="1" applyAlignment="1" applyProtection="1">
      <alignment horizontal="center" vertical="top"/>
      <protection hidden="1"/>
    </xf>
    <xf numFmtId="0" fontId="46" fillId="0" borderId="0" xfId="0" applyFont="1" applyAlignment="1" applyProtection="1">
      <alignment vertical="top"/>
      <protection hidden="1"/>
    </xf>
    <xf numFmtId="0" fontId="81" fillId="7" borderId="110" xfId="1" applyFont="1" applyFill="1" applyBorder="1" applyAlignment="1" applyProtection="1">
      <alignment horizontal="right" vertical="center"/>
      <protection hidden="1"/>
    </xf>
    <xf numFmtId="49" fontId="74" fillId="6" borderId="46" xfId="1" applyNumberFormat="1" applyFont="1" applyFill="1" applyBorder="1" applyAlignment="1" applyProtection="1">
      <alignment horizontal="left" vertical="center"/>
      <protection hidden="1"/>
    </xf>
    <xf numFmtId="0" fontId="74" fillId="6" borderId="1" xfId="1" applyFont="1" applyFill="1" applyBorder="1" applyAlignment="1" applyProtection="1">
      <alignment vertical="center"/>
      <protection hidden="1"/>
    </xf>
    <xf numFmtId="0" fontId="74" fillId="6" borderId="47" xfId="1" applyFont="1" applyFill="1" applyBorder="1" applyAlignment="1" applyProtection="1">
      <alignment vertical="center"/>
      <protection hidden="1"/>
    </xf>
    <xf numFmtId="49" fontId="82" fillId="7" borderId="0" xfId="1" applyNumberFormat="1" applyFont="1" applyFill="1" applyBorder="1" applyAlignment="1" applyProtection="1">
      <alignment horizontal="left" vertical="center"/>
      <protection hidden="1"/>
    </xf>
    <xf numFmtId="49" fontId="74" fillId="6" borderId="95" xfId="0" applyNumberFormat="1" applyFont="1" applyFill="1" applyBorder="1" applyAlignment="1" applyProtection="1">
      <alignment horizontal="left" vertical="center" wrapText="1"/>
      <protection hidden="1"/>
    </xf>
    <xf numFmtId="0" fontId="75" fillId="6" borderId="111" xfId="0" applyFont="1" applyFill="1" applyBorder="1" applyAlignment="1" applyProtection="1">
      <alignment horizontal="left" vertical="center" wrapText="1"/>
      <protection hidden="1"/>
    </xf>
    <xf numFmtId="0" fontId="75" fillId="6" borderId="112" xfId="0" applyFont="1" applyFill="1" applyBorder="1" applyAlignment="1" applyProtection="1">
      <alignment vertical="center" wrapText="1"/>
      <protection hidden="1"/>
    </xf>
    <xf numFmtId="0" fontId="43" fillId="12" borderId="7" xfId="4" applyFont="1" applyFill="1" applyBorder="1" applyAlignment="1" applyProtection="1">
      <alignment horizontal="center" vertical="center" wrapText="1"/>
      <protection hidden="1"/>
    </xf>
    <xf numFmtId="0" fontId="44" fillId="12" borderId="7" xfId="0" applyFont="1" applyFill="1" applyBorder="1" applyAlignment="1" applyProtection="1">
      <alignment horizontal="center" vertical="center" wrapText="1"/>
      <protection hidden="1"/>
    </xf>
    <xf numFmtId="0" fontId="3" fillId="0" borderId="123" xfId="6" applyNumberFormat="1" applyFont="1" applyBorder="1" applyAlignment="1" applyProtection="1">
      <alignment vertical="center" wrapText="1"/>
      <protection hidden="1"/>
    </xf>
    <xf numFmtId="0" fontId="3" fillId="0" borderId="54" xfId="6" applyNumberFormat="1" applyFont="1" applyBorder="1" applyAlignment="1" applyProtection="1">
      <alignment vertical="center" wrapText="1"/>
      <protection hidden="1"/>
    </xf>
    <xf numFmtId="0" fontId="3" fillId="0" borderId="124" xfId="6" applyNumberFormat="1" applyFont="1" applyBorder="1" applyAlignment="1" applyProtection="1">
      <alignment vertical="center" wrapText="1"/>
      <protection hidden="1"/>
    </xf>
    <xf numFmtId="0" fontId="39" fillId="0" borderId="123" xfId="5" applyFont="1" applyFill="1" applyBorder="1" applyAlignment="1" applyProtection="1">
      <alignment horizontal="left" vertical="center" wrapText="1"/>
      <protection hidden="1"/>
    </xf>
    <xf numFmtId="0" fontId="39" fillId="0" borderId="8" xfId="5" applyFont="1" applyFill="1" applyBorder="1" applyAlignment="1" applyProtection="1">
      <alignment horizontal="left" vertical="center" wrapText="1"/>
      <protection hidden="1"/>
    </xf>
    <xf numFmtId="0" fontId="4" fillId="0" borderId="119" xfId="0" applyFont="1" applyBorder="1" applyAlignment="1" applyProtection="1">
      <alignment vertical="center" wrapText="1"/>
      <protection hidden="1"/>
    </xf>
    <xf numFmtId="0" fontId="0" fillId="0" borderId="119" xfId="0" applyBorder="1" applyAlignment="1" applyProtection="1">
      <alignment vertical="center" wrapText="1"/>
      <protection hidden="1"/>
    </xf>
    <xf numFmtId="0" fontId="0" fillId="0" borderId="120" xfId="0" applyBorder="1" applyAlignment="1" applyProtection="1">
      <alignment vertical="center" wrapText="1"/>
      <protection hidden="1"/>
    </xf>
    <xf numFmtId="0" fontId="4" fillId="0" borderId="125" xfId="0" applyFont="1" applyBorder="1" applyAlignment="1" applyProtection="1">
      <alignment vertical="center" wrapText="1"/>
      <protection hidden="1"/>
    </xf>
    <xf numFmtId="0" fontId="0" fillId="0" borderId="125" xfId="0" applyBorder="1" applyAlignment="1" applyProtection="1">
      <alignment vertical="center" wrapText="1"/>
      <protection hidden="1"/>
    </xf>
    <xf numFmtId="0" fontId="0" fillId="0" borderId="126" xfId="0" applyBorder="1" applyAlignment="1" applyProtection="1">
      <alignment vertical="center" wrapText="1"/>
      <protection hidden="1"/>
    </xf>
    <xf numFmtId="0" fontId="79" fillId="7" borderId="127" xfId="6" applyNumberFormat="1" applyFont="1" applyFill="1" applyBorder="1" applyAlignment="1" applyProtection="1">
      <alignment horizontal="center" vertical="center" wrapText="1"/>
      <protection hidden="1"/>
    </xf>
    <xf numFmtId="0" fontId="79" fillId="7" borderId="127" xfId="0" applyFont="1" applyFill="1" applyBorder="1" applyAlignment="1" applyProtection="1">
      <alignment horizontal="center" vertical="center" wrapText="1"/>
      <protection hidden="1"/>
    </xf>
    <xf numFmtId="0" fontId="79" fillId="7" borderId="55" xfId="0" applyFont="1" applyFill="1" applyBorder="1" applyAlignment="1" applyProtection="1">
      <alignment horizontal="center" vertical="center" wrapText="1"/>
      <protection hidden="1"/>
    </xf>
    <xf numFmtId="0" fontId="4" fillId="0" borderId="113" xfId="6" applyFont="1" applyBorder="1" applyAlignment="1" applyProtection="1">
      <alignment vertical="center" wrapText="1"/>
      <protection hidden="1"/>
    </xf>
    <xf numFmtId="0" fontId="4" fillId="0" borderId="114" xfId="6" applyFont="1" applyBorder="1" applyAlignment="1" applyProtection="1">
      <alignment vertical="center" wrapText="1"/>
      <protection hidden="1"/>
    </xf>
    <xf numFmtId="0" fontId="32" fillId="12" borderId="5" xfId="6" applyFont="1" applyFill="1" applyBorder="1" applyAlignment="1" applyProtection="1">
      <alignment horizontal="center" vertical="center" wrapText="1"/>
      <protection hidden="1"/>
    </xf>
    <xf numFmtId="0" fontId="32" fillId="12" borderId="6" xfId="6" applyFont="1" applyFill="1" applyBorder="1" applyAlignment="1" applyProtection="1">
      <alignment horizontal="center" vertical="center" wrapText="1"/>
      <protection hidden="1"/>
    </xf>
    <xf numFmtId="0" fontId="32" fillId="12" borderId="26" xfId="6" applyFont="1" applyFill="1" applyBorder="1" applyAlignment="1" applyProtection="1">
      <alignment horizontal="center" vertical="center" wrapText="1"/>
      <protection hidden="1"/>
    </xf>
    <xf numFmtId="0" fontId="4" fillId="0" borderId="121" xfId="6" applyFont="1" applyBorder="1" applyAlignment="1" applyProtection="1">
      <alignment vertical="center" wrapText="1"/>
      <protection hidden="1"/>
    </xf>
    <xf numFmtId="0" fontId="4" fillId="0" borderId="122" xfId="6" applyFont="1" applyBorder="1" applyAlignment="1" applyProtection="1">
      <alignment vertical="center" wrapText="1"/>
      <protection hidden="1"/>
    </xf>
    <xf numFmtId="0" fontId="81" fillId="7" borderId="3" xfId="1" applyFont="1" applyFill="1" applyBorder="1" applyAlignment="1" applyProtection="1">
      <alignment vertical="center"/>
      <protection hidden="1"/>
    </xf>
    <xf numFmtId="0" fontId="3" fillId="6" borderId="5" xfId="6" applyFont="1" applyFill="1" applyBorder="1" applyAlignment="1" applyProtection="1">
      <alignment horizontal="center" vertical="center" wrapText="1"/>
      <protection hidden="1"/>
    </xf>
    <xf numFmtId="0" fontId="0" fillId="6" borderId="26" xfId="0" applyFill="1" applyBorder="1" applyAlignment="1" applyProtection="1">
      <alignment horizontal="center" vertical="center" wrapText="1"/>
      <protection hidden="1"/>
    </xf>
    <xf numFmtId="0" fontId="48" fillId="6" borderId="5" xfId="1" applyFont="1" applyFill="1" applyBorder="1" applyAlignment="1" applyProtection="1">
      <alignment horizontal="center" vertical="center" wrapText="1"/>
      <protection hidden="1"/>
    </xf>
    <xf numFmtId="0" fontId="48" fillId="6" borderId="6" xfId="1" applyFont="1" applyFill="1" applyBorder="1" applyAlignment="1" applyProtection="1">
      <alignment horizontal="center" vertical="center" wrapText="1"/>
      <protection hidden="1"/>
    </xf>
    <xf numFmtId="0" fontId="48" fillId="6" borderId="26" xfId="1" applyFont="1" applyFill="1" applyBorder="1" applyAlignment="1" applyProtection="1">
      <alignment horizontal="center" vertical="center" wrapText="1"/>
      <protection hidden="1"/>
    </xf>
    <xf numFmtId="0" fontId="4" fillId="0" borderId="117" xfId="0" applyFont="1" applyBorder="1" applyAlignment="1" applyProtection="1">
      <alignment vertical="center" wrapText="1"/>
      <protection hidden="1"/>
    </xf>
    <xf numFmtId="0" fontId="0" fillId="0" borderId="117" xfId="0" applyBorder="1" applyAlignment="1" applyProtection="1">
      <alignment vertical="center" wrapText="1"/>
      <protection hidden="1"/>
    </xf>
    <xf numFmtId="0" fontId="0" fillId="0" borderId="118" xfId="0" applyBorder="1" applyAlignment="1" applyProtection="1">
      <alignment vertical="center" wrapText="1"/>
      <protection hidden="1"/>
    </xf>
    <xf numFmtId="0" fontId="4" fillId="0" borderId="115" xfId="6" applyFont="1" applyBorder="1" applyAlignment="1" applyProtection="1">
      <alignment vertical="center" wrapText="1"/>
      <protection hidden="1"/>
    </xf>
    <xf numFmtId="0" fontId="4" fillId="0" borderId="116" xfId="6" applyFont="1" applyBorder="1" applyAlignment="1" applyProtection="1">
      <alignment vertical="center" wrapText="1"/>
      <protection hidden="1"/>
    </xf>
    <xf numFmtId="0" fontId="4" fillId="0" borderId="8" xfId="5" applyFont="1" applyBorder="1" applyAlignment="1" applyProtection="1">
      <alignment vertical="center" wrapText="1"/>
      <protection hidden="1"/>
    </xf>
    <xf numFmtId="0" fontId="17" fillId="0" borderId="8" xfId="5" applyFont="1" applyBorder="1" applyAlignment="1" applyProtection="1">
      <alignment vertical="center" wrapText="1"/>
      <protection hidden="1"/>
    </xf>
    <xf numFmtId="0" fontId="42" fillId="3" borderId="8" xfId="5" applyFont="1" applyFill="1" applyBorder="1" applyAlignment="1" applyProtection="1">
      <alignment horizontal="center" vertical="center"/>
      <protection hidden="1"/>
    </xf>
    <xf numFmtId="0" fontId="4" fillId="0" borderId="123" xfId="5" applyFont="1" applyBorder="1" applyAlignment="1" applyProtection="1">
      <alignment vertical="center" wrapText="1"/>
      <protection hidden="1"/>
    </xf>
    <xf numFmtId="0" fontId="4" fillId="0" borderId="124" xfId="5" applyFont="1" applyBorder="1" applyAlignment="1" applyProtection="1">
      <alignment vertical="center" wrapText="1"/>
      <protection hidden="1"/>
    </xf>
  </cellXfs>
  <cellStyles count="7">
    <cellStyle name="Hiperveza" xfId="1" builtinId="8"/>
    <cellStyle name="Normal_Podaci" xfId="2"/>
    <cellStyle name="Normal_Sheet1" xfId="3"/>
    <cellStyle name="Normal_Sheet2" xfId="4"/>
    <cellStyle name="Obično" xfId="0" builtinId="0"/>
    <cellStyle name="Obično_GFI-POD ver. 1.0.5" xfId="5"/>
    <cellStyle name="Obično_Knjiga2" xfId="6"/>
  </cellStyles>
  <dxfs count="26">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10"/>
      </font>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List1"/>
  <dimension ref="A1:L1567"/>
  <sheetViews>
    <sheetView showGridLines="0" showRowColHeaders="0" workbookViewId="0">
      <pane ySplit="1" topLeftCell="A2" activePane="bottomLeft" state="frozen"/>
      <selection pane="bottomLeft"/>
    </sheetView>
  </sheetViews>
  <sheetFormatPr defaultRowHeight="12.75"/>
  <cols>
    <col min="1" max="2" width="5.140625" style="48" customWidth="1"/>
    <col min="3" max="6" width="17.5703125" style="48" customWidth="1"/>
    <col min="7" max="9" width="17.5703125" style="49" customWidth="1"/>
    <col min="10" max="10" width="17.5703125" style="323" customWidth="1"/>
    <col min="11" max="12" width="17.5703125" style="50" customWidth="1"/>
    <col min="13" max="16384" width="9.140625" style="47"/>
  </cols>
  <sheetData>
    <row r="1" spans="1:12">
      <c r="A1" s="48" t="s">
        <v>1389</v>
      </c>
      <c r="B1" s="48" t="s">
        <v>491</v>
      </c>
      <c r="C1" s="48" t="s">
        <v>1814</v>
      </c>
      <c r="D1" s="48" t="s">
        <v>1815</v>
      </c>
      <c r="E1" s="48" t="s">
        <v>1816</v>
      </c>
      <c r="F1" s="48" t="s">
        <v>1817</v>
      </c>
      <c r="G1" s="49" t="s">
        <v>2934</v>
      </c>
      <c r="H1" s="49" t="s">
        <v>332</v>
      </c>
      <c r="I1" s="49" t="s">
        <v>426</v>
      </c>
      <c r="J1" s="323" t="s">
        <v>2502</v>
      </c>
      <c r="K1" s="50" t="s">
        <v>2503</v>
      </c>
      <c r="L1" s="50" t="s">
        <v>2504</v>
      </c>
    </row>
    <row r="2" spans="1:12">
      <c r="A2" s="61">
        <v>151</v>
      </c>
      <c r="B2" s="62">
        <f>PRRAS!C12</f>
        <v>1</v>
      </c>
      <c r="C2" s="62">
        <f>PRRAS!D12</f>
        <v>3849649</v>
      </c>
      <c r="D2" s="62">
        <f>PRRAS!E12</f>
        <v>3709766</v>
      </c>
      <c r="E2" s="62">
        <v>0</v>
      </c>
      <c r="F2" s="62">
        <v>0</v>
      </c>
      <c r="G2" s="63">
        <f t="shared" ref="G2:G65" si="0">(B2/1000)*(C2*1+D2*2)</f>
        <v>11269.181</v>
      </c>
      <c r="H2" s="63">
        <f t="shared" ref="H2:H65" si="1">ABS(C2-ROUND(C2,0))+ABS(D2-ROUND(D2,0))</f>
        <v>0</v>
      </c>
      <c r="I2" s="64">
        <v>0</v>
      </c>
      <c r="J2" s="323" t="s">
        <v>1300</v>
      </c>
      <c r="K2" s="50" t="str">
        <f>RefStr!B25</f>
        <v>DA</v>
      </c>
      <c r="L2" s="50">
        <f>IF(RefStr!B25="DA",1,0)</f>
        <v>1</v>
      </c>
    </row>
    <row r="3" spans="1:12">
      <c r="A3" s="56">
        <v>151</v>
      </c>
      <c r="B3" s="57">
        <f>PRRAS!C13</f>
        <v>2</v>
      </c>
      <c r="C3" s="57">
        <f>PRRAS!D13</f>
        <v>0</v>
      </c>
      <c r="D3" s="57">
        <f>PRRAS!E13</f>
        <v>0</v>
      </c>
      <c r="E3" s="57">
        <v>0</v>
      </c>
      <c r="F3" s="57">
        <v>0</v>
      </c>
      <c r="G3" s="58">
        <f t="shared" si="0"/>
        <v>0</v>
      </c>
      <c r="H3" s="58">
        <f t="shared" si="1"/>
        <v>0</v>
      </c>
      <c r="I3" s="59">
        <v>0</v>
      </c>
      <c r="J3" s="323" t="s">
        <v>3943</v>
      </c>
      <c r="K3" s="50" t="str">
        <f>RefStr!B27</f>
        <v>DA</v>
      </c>
      <c r="L3" s="50">
        <f>IF(RefStr!B27="DA",1,0)</f>
        <v>1</v>
      </c>
    </row>
    <row r="4" spans="1:12">
      <c r="A4" s="56">
        <v>151</v>
      </c>
      <c r="B4" s="57">
        <f>PRRAS!C14</f>
        <v>3</v>
      </c>
      <c r="C4" s="57">
        <f>PRRAS!D14</f>
        <v>0</v>
      </c>
      <c r="D4" s="57">
        <f>PRRAS!E14</f>
        <v>0</v>
      </c>
      <c r="E4" s="57">
        <v>0</v>
      </c>
      <c r="F4" s="57">
        <v>0</v>
      </c>
      <c r="G4" s="58">
        <f t="shared" si="0"/>
        <v>0</v>
      </c>
      <c r="H4" s="58">
        <f t="shared" si="1"/>
        <v>0</v>
      </c>
      <c r="I4" s="59">
        <v>0</v>
      </c>
      <c r="J4" s="323" t="s">
        <v>1301</v>
      </c>
      <c r="K4" s="50" t="str">
        <f>RefStr!B29</f>
        <v>DA</v>
      </c>
      <c r="L4" s="50">
        <f>IF(RefStr!B29="DA",1,0)</f>
        <v>1</v>
      </c>
    </row>
    <row r="5" spans="1:12">
      <c r="A5" s="56">
        <v>151</v>
      </c>
      <c r="B5" s="57">
        <f>PRRAS!C15</f>
        <v>4</v>
      </c>
      <c r="C5" s="57">
        <f>PRRAS!D15</f>
        <v>0</v>
      </c>
      <c r="D5" s="57">
        <f>PRRAS!E15</f>
        <v>0</v>
      </c>
      <c r="E5" s="57">
        <v>0</v>
      </c>
      <c r="F5" s="57">
        <v>0</v>
      </c>
      <c r="G5" s="58">
        <f t="shared" si="0"/>
        <v>0</v>
      </c>
      <c r="H5" s="58">
        <f t="shared" si="1"/>
        <v>0</v>
      </c>
      <c r="I5" s="59">
        <v>0</v>
      </c>
      <c r="J5" s="323" t="s">
        <v>1302</v>
      </c>
      <c r="K5" s="50" t="str">
        <f>IF(RefStr!B31&lt;&gt;"",RefStr!B31, "NE")</f>
        <v>DA</v>
      </c>
      <c r="L5" s="50">
        <f>IF(RefStr!B31="DA",1,0)</f>
        <v>1</v>
      </c>
    </row>
    <row r="6" spans="1:12">
      <c r="A6" s="56">
        <v>151</v>
      </c>
      <c r="B6" s="57">
        <f>PRRAS!C16</f>
        <v>5</v>
      </c>
      <c r="C6" s="57">
        <f>PRRAS!D16</f>
        <v>0</v>
      </c>
      <c r="D6" s="57">
        <f>PRRAS!E16</f>
        <v>0</v>
      </c>
      <c r="E6" s="57">
        <v>0</v>
      </c>
      <c r="F6" s="57">
        <v>0</v>
      </c>
      <c r="G6" s="58">
        <f t="shared" si="0"/>
        <v>0</v>
      </c>
      <c r="H6" s="58">
        <f t="shared" si="1"/>
        <v>0</v>
      </c>
      <c r="I6" s="59">
        <v>0</v>
      </c>
      <c r="J6" s="323" t="s">
        <v>562</v>
      </c>
      <c r="K6" s="50" t="str">
        <f>RefStr!B33</f>
        <v>DA</v>
      </c>
      <c r="L6" s="50">
        <v>0</v>
      </c>
    </row>
    <row r="7" spans="1:12">
      <c r="A7" s="56">
        <v>151</v>
      </c>
      <c r="B7" s="57">
        <f>PRRAS!C17</f>
        <v>6</v>
      </c>
      <c r="C7" s="57">
        <f>PRRAS!D17</f>
        <v>0</v>
      </c>
      <c r="D7" s="57">
        <f>PRRAS!E17</f>
        <v>0</v>
      </c>
      <c r="E7" s="57">
        <v>0</v>
      </c>
      <c r="F7" s="57">
        <v>0</v>
      </c>
      <c r="G7" s="58">
        <f t="shared" si="0"/>
        <v>0</v>
      </c>
      <c r="H7" s="58">
        <f t="shared" si="1"/>
        <v>0</v>
      </c>
      <c r="I7" s="59">
        <v>0</v>
      </c>
      <c r="J7" s="323" t="s">
        <v>3362</v>
      </c>
      <c r="K7" s="50" t="str">
        <f>TRIM(RefStr!F6)</f>
        <v>2020-12</v>
      </c>
      <c r="L7" s="50">
        <f>IF(RefStr!F6&lt;&gt;0,100*INT(VALUE(MID(RefStr!F6,1,4)))+INT(VALUE(MID(RefStr!F6,6,2))), 0)</f>
        <v>202012</v>
      </c>
    </row>
    <row r="8" spans="1:12">
      <c r="A8" s="56">
        <v>151</v>
      </c>
      <c r="B8" s="57">
        <f>PRRAS!C18</f>
        <v>7</v>
      </c>
      <c r="C8" s="57">
        <f>PRRAS!D18</f>
        <v>0</v>
      </c>
      <c r="D8" s="57">
        <f>PRRAS!E18</f>
        <v>0</v>
      </c>
      <c r="E8" s="57">
        <v>0</v>
      </c>
      <c r="F8" s="57">
        <v>0</v>
      </c>
      <c r="G8" s="58">
        <f t="shared" si="0"/>
        <v>0</v>
      </c>
      <c r="H8" s="58">
        <f t="shared" si="1"/>
        <v>0</v>
      </c>
      <c r="I8" s="59">
        <v>0</v>
      </c>
      <c r="J8" s="323" t="s">
        <v>3360</v>
      </c>
      <c r="K8" s="50" t="str">
        <f>TEXT(RefStr!K10,"YYYYMMDD")</f>
        <v>20200101</v>
      </c>
      <c r="L8" s="50">
        <f>YEAR(RefStr!K10)*10000+MONTH(RefStr!K10)*100+DAY(RefStr!K10)</f>
        <v>20200101</v>
      </c>
    </row>
    <row r="9" spans="1:12">
      <c r="A9" s="56">
        <v>151</v>
      </c>
      <c r="B9" s="57">
        <f>PRRAS!C19</f>
        <v>8</v>
      </c>
      <c r="C9" s="57">
        <f>PRRAS!D19</f>
        <v>0</v>
      </c>
      <c r="D9" s="57">
        <f>PRRAS!E19</f>
        <v>0</v>
      </c>
      <c r="E9" s="57">
        <v>0</v>
      </c>
      <c r="F9" s="57">
        <v>0</v>
      </c>
      <c r="G9" s="58">
        <f t="shared" si="0"/>
        <v>0</v>
      </c>
      <c r="H9" s="58">
        <f t="shared" si="1"/>
        <v>0</v>
      </c>
      <c r="I9" s="59">
        <v>0</v>
      </c>
      <c r="J9" s="323" t="s">
        <v>3361</v>
      </c>
      <c r="K9" s="50" t="str">
        <f>TEXT(RefStr!K12,"YYYYMMDD")</f>
        <v>20201231</v>
      </c>
      <c r="L9" s="50">
        <f>YEAR(RefStr!K12)*10000+MONTH(RefStr!K12)*100+DAY(RefStr!K12)</f>
        <v>20201231</v>
      </c>
    </row>
    <row r="10" spans="1:12">
      <c r="A10" s="56">
        <v>151</v>
      </c>
      <c r="B10" s="57">
        <f>PRRAS!C20</f>
        <v>9</v>
      </c>
      <c r="C10" s="57">
        <f>PRRAS!D20</f>
        <v>0</v>
      </c>
      <c r="D10" s="57">
        <f>PRRAS!E20</f>
        <v>0</v>
      </c>
      <c r="E10" s="57">
        <v>0</v>
      </c>
      <c r="F10" s="57">
        <v>0</v>
      </c>
      <c r="G10" s="58">
        <f t="shared" si="0"/>
        <v>0</v>
      </c>
      <c r="H10" s="58">
        <f t="shared" si="1"/>
        <v>0</v>
      </c>
      <c r="I10" s="59">
        <v>0</v>
      </c>
      <c r="J10" s="323" t="s">
        <v>2505</v>
      </c>
      <c r="K10" s="50" t="str">
        <f>TEXT(RefStr!B6,"00000")</f>
        <v>13633</v>
      </c>
      <c r="L10" s="50">
        <f>INT(VALUE(RefStr!B6))</f>
        <v>13633</v>
      </c>
    </row>
    <row r="11" spans="1:12">
      <c r="A11" s="56">
        <v>151</v>
      </c>
      <c r="B11" s="57">
        <f>PRRAS!C21</f>
        <v>10</v>
      </c>
      <c r="C11" s="57">
        <f>PRRAS!D21</f>
        <v>0</v>
      </c>
      <c r="D11" s="57">
        <f>PRRAS!E21</f>
        <v>0</v>
      </c>
      <c r="E11" s="57">
        <v>0</v>
      </c>
      <c r="F11" s="57">
        <v>0</v>
      </c>
      <c r="G11" s="58">
        <f t="shared" si="0"/>
        <v>0</v>
      </c>
      <c r="H11" s="58">
        <f t="shared" si="1"/>
        <v>0</v>
      </c>
      <c r="I11" s="59">
        <v>0</v>
      </c>
      <c r="J11" s="323" t="s">
        <v>1197</v>
      </c>
      <c r="K11" s="50" t="str">
        <f>TEXT(RefStr!B8,"00000000")</f>
        <v>03109054</v>
      </c>
      <c r="L11" s="50">
        <f>INT(VALUE(RefStr!B8))</f>
        <v>3109054</v>
      </c>
    </row>
    <row r="12" spans="1:12">
      <c r="A12" s="56">
        <v>151</v>
      </c>
      <c r="B12" s="57">
        <f>PRRAS!C22</f>
        <v>11</v>
      </c>
      <c r="C12" s="57">
        <f>PRRAS!D22</f>
        <v>0</v>
      </c>
      <c r="D12" s="57">
        <f>PRRAS!E22</f>
        <v>0</v>
      </c>
      <c r="E12" s="57">
        <v>0</v>
      </c>
      <c r="F12" s="57">
        <v>0</v>
      </c>
      <c r="G12" s="58">
        <f t="shared" si="0"/>
        <v>0</v>
      </c>
      <c r="H12" s="58">
        <f t="shared" si="1"/>
        <v>0</v>
      </c>
      <c r="I12" s="59">
        <v>0</v>
      </c>
      <c r="J12" s="323" t="s">
        <v>3353</v>
      </c>
      <c r="K12" s="50" t="str">
        <f>TRIM(RefStr!B10)</f>
        <v>OSNOVNA ŠKOLA SVETI MARTIN NA MURI</v>
      </c>
      <c r="L12" s="50">
        <f>LEN(Skriveni!K12)</f>
        <v>34</v>
      </c>
    </row>
    <row r="13" spans="1:12">
      <c r="A13" s="56">
        <v>151</v>
      </c>
      <c r="B13" s="57">
        <f>PRRAS!C23</f>
        <v>12</v>
      </c>
      <c r="C13" s="57">
        <f>PRRAS!D23</f>
        <v>0</v>
      </c>
      <c r="D13" s="57">
        <f>PRRAS!E23</f>
        <v>0</v>
      </c>
      <c r="E13" s="57">
        <v>0</v>
      </c>
      <c r="F13" s="57">
        <v>0</v>
      </c>
      <c r="G13" s="58">
        <f t="shared" si="0"/>
        <v>0</v>
      </c>
      <c r="H13" s="58">
        <f t="shared" si="1"/>
        <v>0</v>
      </c>
      <c r="I13" s="59">
        <v>0</v>
      </c>
      <c r="J13" s="323" t="s">
        <v>3354</v>
      </c>
      <c r="K13" s="50" t="str">
        <f>TEXT(RefStr!B12,"00000")</f>
        <v>40313</v>
      </c>
      <c r="L13" s="50">
        <f>INT(VALUE(RefStr!B12))</f>
        <v>40313</v>
      </c>
    </row>
    <row r="14" spans="1:12">
      <c r="A14" s="56">
        <v>151</v>
      </c>
      <c r="B14" s="57">
        <f>PRRAS!C24</f>
        <v>13</v>
      </c>
      <c r="C14" s="57">
        <f>PRRAS!D24</f>
        <v>0</v>
      </c>
      <c r="D14" s="57">
        <f>PRRAS!E24</f>
        <v>0</v>
      </c>
      <c r="E14" s="57">
        <v>0</v>
      </c>
      <c r="F14" s="57">
        <v>0</v>
      </c>
      <c r="G14" s="58">
        <f t="shared" si="0"/>
        <v>0</v>
      </c>
      <c r="H14" s="58">
        <f t="shared" si="1"/>
        <v>0</v>
      </c>
      <c r="I14" s="59">
        <v>0</v>
      </c>
      <c r="J14" s="323" t="s">
        <v>3355</v>
      </c>
      <c r="K14" s="50" t="str">
        <f>TRIM(RefStr!C12)</f>
        <v>SVETI MARTIN NA MURI</v>
      </c>
      <c r="L14" s="50">
        <f>LEN(Skriveni!K14)</f>
        <v>20</v>
      </c>
    </row>
    <row r="15" spans="1:12">
      <c r="A15" s="56">
        <v>151</v>
      </c>
      <c r="B15" s="57">
        <f>PRRAS!C25</f>
        <v>14</v>
      </c>
      <c r="C15" s="57">
        <f>PRRAS!D25</f>
        <v>0</v>
      </c>
      <c r="D15" s="57">
        <f>PRRAS!E25</f>
        <v>0</v>
      </c>
      <c r="E15" s="57">
        <v>0</v>
      </c>
      <c r="F15" s="57">
        <v>0</v>
      </c>
      <c r="G15" s="58">
        <f t="shared" si="0"/>
        <v>0</v>
      </c>
      <c r="H15" s="58">
        <f t="shared" si="1"/>
        <v>0</v>
      </c>
      <c r="I15" s="59">
        <v>0</v>
      </c>
      <c r="J15" s="323" t="s">
        <v>3356</v>
      </c>
      <c r="K15" s="50" t="str">
        <f>TRIM(RefStr!B14)</f>
        <v>TRG SVETOG MARTINA 4</v>
      </c>
      <c r="L15" s="50">
        <f>LEN(Skriveni!K15)</f>
        <v>20</v>
      </c>
    </row>
    <row r="16" spans="1:12">
      <c r="A16" s="56">
        <v>151</v>
      </c>
      <c r="B16" s="57">
        <f>PRRAS!C26</f>
        <v>15</v>
      </c>
      <c r="C16" s="57">
        <f>PRRAS!D26</f>
        <v>0</v>
      </c>
      <c r="D16" s="57">
        <f>PRRAS!E26</f>
        <v>0</v>
      </c>
      <c r="E16" s="57">
        <v>0</v>
      </c>
      <c r="F16" s="57">
        <v>0</v>
      </c>
      <c r="G16" s="58">
        <f t="shared" si="0"/>
        <v>0</v>
      </c>
      <c r="H16" s="58">
        <f t="shared" si="1"/>
        <v>0</v>
      </c>
      <c r="I16" s="59">
        <v>0</v>
      </c>
      <c r="J16" s="323" t="s">
        <v>765</v>
      </c>
      <c r="K16" s="50" t="str">
        <f>TEXT(RefStr!B16,"00")</f>
        <v>31</v>
      </c>
      <c r="L16" s="50">
        <f>INT(VALUE(RefStr!B16))</f>
        <v>31</v>
      </c>
    </row>
    <row r="17" spans="1:12">
      <c r="A17" s="56">
        <v>151</v>
      </c>
      <c r="B17" s="57">
        <f>PRRAS!C27</f>
        <v>16</v>
      </c>
      <c r="C17" s="57">
        <f>PRRAS!D27</f>
        <v>0</v>
      </c>
      <c r="D17" s="57">
        <f>PRRAS!E27</f>
        <v>0</v>
      </c>
      <c r="E17" s="57">
        <v>0</v>
      </c>
      <c r="F17" s="57">
        <v>0</v>
      </c>
      <c r="G17" s="58">
        <f t="shared" si="0"/>
        <v>0</v>
      </c>
      <c r="H17" s="58">
        <f t="shared" si="1"/>
        <v>0</v>
      </c>
      <c r="I17" s="59">
        <v>0</v>
      </c>
      <c r="J17" s="323" t="s">
        <v>3357</v>
      </c>
      <c r="K17" s="50" t="str">
        <f>TEXT(RefStr!B18,"0000")</f>
        <v>8520</v>
      </c>
      <c r="L17" s="50">
        <f>INT(VALUE(RefStr!B18))</f>
        <v>8520</v>
      </c>
    </row>
    <row r="18" spans="1:12">
      <c r="A18" s="56">
        <v>151</v>
      </c>
      <c r="B18" s="57">
        <f>PRRAS!C28</f>
        <v>17</v>
      </c>
      <c r="C18" s="57">
        <f>PRRAS!D28</f>
        <v>0</v>
      </c>
      <c r="D18" s="57">
        <f>PRRAS!E28</f>
        <v>0</v>
      </c>
      <c r="E18" s="57">
        <v>0</v>
      </c>
      <c r="F18" s="57">
        <v>0</v>
      </c>
      <c r="G18" s="58">
        <f t="shared" si="0"/>
        <v>0</v>
      </c>
      <c r="H18" s="58">
        <f t="shared" si="1"/>
        <v>0</v>
      </c>
      <c r="I18" s="59">
        <v>0</v>
      </c>
      <c r="J18" s="323" t="s">
        <v>4065</v>
      </c>
      <c r="K18" s="50" t="str">
        <f>TEXT(RefStr!B20,"000")</f>
        <v>000</v>
      </c>
      <c r="L18" s="50">
        <f>INT(VALUE(RefStr!B20))</f>
        <v>0</v>
      </c>
    </row>
    <row r="19" spans="1:12">
      <c r="A19" s="56">
        <v>151</v>
      </c>
      <c r="B19" s="57">
        <f>PRRAS!C29</f>
        <v>18</v>
      </c>
      <c r="C19" s="57">
        <f>PRRAS!D29</f>
        <v>0</v>
      </c>
      <c r="D19" s="57">
        <f>PRRAS!E29</f>
        <v>0</v>
      </c>
      <c r="E19" s="57">
        <v>0</v>
      </c>
      <c r="F19" s="57">
        <v>0</v>
      </c>
      <c r="G19" s="58">
        <f t="shared" si="0"/>
        <v>0</v>
      </c>
      <c r="H19" s="58">
        <f t="shared" si="1"/>
        <v>0</v>
      </c>
      <c r="I19" s="59">
        <v>0</v>
      </c>
      <c r="J19" s="323" t="s">
        <v>3358</v>
      </c>
      <c r="K19" s="50" t="str">
        <f>TEXT(RefStr!B22,"000")</f>
        <v>441</v>
      </c>
      <c r="L19" s="50">
        <f>INT(VALUE(RefStr!B22))</f>
        <v>441</v>
      </c>
    </row>
    <row r="20" spans="1:12">
      <c r="A20" s="56">
        <v>151</v>
      </c>
      <c r="B20" s="57">
        <f>PRRAS!C30</f>
        <v>19</v>
      </c>
      <c r="C20" s="57">
        <f>PRRAS!D30</f>
        <v>0</v>
      </c>
      <c r="D20" s="57">
        <f>PRRAS!E30</f>
        <v>0</v>
      </c>
      <c r="E20" s="57">
        <v>0</v>
      </c>
      <c r="F20" s="57">
        <v>0</v>
      </c>
      <c r="G20" s="58">
        <f t="shared" si="0"/>
        <v>0</v>
      </c>
      <c r="H20" s="58">
        <f t="shared" si="1"/>
        <v>0</v>
      </c>
      <c r="I20" s="59">
        <v>0</v>
      </c>
      <c r="J20" s="323" t="s">
        <v>3359</v>
      </c>
      <c r="K20" s="50" t="str">
        <f>IF(ISNUMBER(RefStr!H2), TEXT(RefStr!H2, "00"),"00")</f>
        <v>20</v>
      </c>
      <c r="L20" s="50">
        <f>IF(ISERROR(RefStr!H2),0,INT(VALUE(RefStr!H2)))</f>
        <v>20</v>
      </c>
    </row>
    <row r="21" spans="1:12">
      <c r="A21" s="56">
        <v>151</v>
      </c>
      <c r="B21" s="57">
        <f>PRRAS!C31</f>
        <v>20</v>
      </c>
      <c r="C21" s="57">
        <f>PRRAS!D31</f>
        <v>0</v>
      </c>
      <c r="D21" s="57">
        <f>PRRAS!E31</f>
        <v>0</v>
      </c>
      <c r="E21" s="57">
        <v>0</v>
      </c>
      <c r="F21" s="57">
        <v>0</v>
      </c>
      <c r="G21" s="58">
        <f t="shared" si="0"/>
        <v>0</v>
      </c>
      <c r="H21" s="58">
        <f t="shared" si="1"/>
        <v>0</v>
      </c>
      <c r="I21" s="59">
        <v>0</v>
      </c>
      <c r="J21" s="323" t="s">
        <v>3807</v>
      </c>
      <c r="K21" s="50" t="str">
        <f>TEXT(RefStr!K14, "00000000000")</f>
        <v>28229606424</v>
      </c>
      <c r="L21" s="50">
        <f>INT(VALUE(RefStr!K14))</f>
        <v>28229606424</v>
      </c>
    </row>
    <row r="22" spans="1:12">
      <c r="A22" s="56">
        <v>151</v>
      </c>
      <c r="B22" s="57">
        <f>PRRAS!C32</f>
        <v>21</v>
      </c>
      <c r="C22" s="57">
        <f>PRRAS!D32</f>
        <v>0</v>
      </c>
      <c r="D22" s="57">
        <f>PRRAS!E32</f>
        <v>0</v>
      </c>
      <c r="E22" s="57">
        <v>0</v>
      </c>
      <c r="F22" s="57">
        <v>0</v>
      </c>
      <c r="G22" s="58">
        <f t="shared" si="0"/>
        <v>0</v>
      </c>
      <c r="H22" s="58">
        <f t="shared" si="1"/>
        <v>0</v>
      </c>
      <c r="I22" s="59">
        <v>0</v>
      </c>
      <c r="J22" s="323" t="s">
        <v>3808</v>
      </c>
      <c r="K22" s="50" t="str">
        <f>TRIM(RefStr!H25)</f>
        <v>IDA JEKIĆ</v>
      </c>
      <c r="L22" s="50">
        <f>LEN(RefStr!H25)</f>
        <v>9</v>
      </c>
    </row>
    <row r="23" spans="1:12">
      <c r="A23" s="56">
        <v>151</v>
      </c>
      <c r="B23" s="57">
        <f>PRRAS!C33</f>
        <v>22</v>
      </c>
      <c r="C23" s="57">
        <f>PRRAS!D33</f>
        <v>0</v>
      </c>
      <c r="D23" s="57">
        <f>PRRAS!E33</f>
        <v>0</v>
      </c>
      <c r="E23" s="57">
        <v>0</v>
      </c>
      <c r="F23" s="57">
        <v>0</v>
      </c>
      <c r="G23" s="58">
        <f t="shared" si="0"/>
        <v>0</v>
      </c>
      <c r="H23" s="58">
        <f t="shared" si="1"/>
        <v>0</v>
      </c>
      <c r="I23" s="59">
        <v>0</v>
      </c>
      <c r="J23" s="323" t="s">
        <v>3809</v>
      </c>
      <c r="K23" s="50" t="str">
        <f>TRIM(RefStr!H27)</f>
        <v>040868206</v>
      </c>
      <c r="L23" s="50">
        <f>LEN(RefStr!H27)</f>
        <v>9</v>
      </c>
    </row>
    <row r="24" spans="1:12">
      <c r="A24" s="56">
        <v>151</v>
      </c>
      <c r="B24" s="57">
        <f>PRRAS!C34</f>
        <v>23</v>
      </c>
      <c r="C24" s="57">
        <f>PRRAS!D34</f>
        <v>0</v>
      </c>
      <c r="D24" s="57">
        <f>PRRAS!E34</f>
        <v>0</v>
      </c>
      <c r="E24" s="57">
        <v>0</v>
      </c>
      <c r="F24" s="57">
        <v>0</v>
      </c>
      <c r="G24" s="58">
        <f t="shared" si="0"/>
        <v>0</v>
      </c>
      <c r="H24" s="58">
        <f t="shared" si="1"/>
        <v>0</v>
      </c>
      <c r="I24" s="59">
        <v>0</v>
      </c>
      <c r="J24" s="323" t="s">
        <v>3810</v>
      </c>
      <c r="K24" s="50" t="str">
        <f>TRIM(RefStr!K27)</f>
        <v>040868206</v>
      </c>
      <c r="L24" s="50">
        <f>LEN(RefStr!K27)</f>
        <v>9</v>
      </c>
    </row>
    <row r="25" spans="1:12">
      <c r="A25" s="56">
        <v>151</v>
      </c>
      <c r="B25" s="57">
        <f>PRRAS!C35</f>
        <v>24</v>
      </c>
      <c r="C25" s="57">
        <f>PRRAS!D35</f>
        <v>0</v>
      </c>
      <c r="D25" s="57">
        <f>PRRAS!E35</f>
        <v>0</v>
      </c>
      <c r="E25" s="57">
        <v>0</v>
      </c>
      <c r="F25" s="57">
        <v>0</v>
      </c>
      <c r="G25" s="58">
        <f t="shared" si="0"/>
        <v>0</v>
      </c>
      <c r="H25" s="58">
        <f t="shared" si="1"/>
        <v>0</v>
      </c>
      <c r="I25" s="59">
        <v>0</v>
      </c>
      <c r="J25" s="323" t="s">
        <v>3811</v>
      </c>
      <c r="K25" s="50" t="str">
        <f>TRIM(RefStr!H29)</f>
        <v>skola@os-svetimartinnamuri.skole.hr</v>
      </c>
      <c r="L25" s="50">
        <f>LEN(RefStr!H29)</f>
        <v>35</v>
      </c>
    </row>
    <row r="26" spans="1:12">
      <c r="A26" s="56">
        <v>151</v>
      </c>
      <c r="B26" s="57">
        <f>PRRAS!C36</f>
        <v>25</v>
      </c>
      <c r="C26" s="57">
        <f>PRRAS!D36</f>
        <v>0</v>
      </c>
      <c r="D26" s="57">
        <f>PRRAS!E36</f>
        <v>0</v>
      </c>
      <c r="E26" s="57">
        <v>0</v>
      </c>
      <c r="F26" s="57">
        <v>0</v>
      </c>
      <c r="G26" s="58">
        <f t="shared" si="0"/>
        <v>0</v>
      </c>
      <c r="H26" s="58">
        <f t="shared" si="1"/>
        <v>0</v>
      </c>
      <c r="I26" s="59">
        <v>0</v>
      </c>
      <c r="J26" s="323" t="s">
        <v>3812</v>
      </c>
      <c r="K26" s="50" t="str">
        <f>TRIM(RefStr!H31)</f>
        <v>skola@os-svetimartinnamuri.skole.hr</v>
      </c>
      <c r="L26" s="50">
        <f>LEN(RefStr!H31)</f>
        <v>35</v>
      </c>
    </row>
    <row r="27" spans="1:12">
      <c r="A27" s="56">
        <v>151</v>
      </c>
      <c r="B27" s="57">
        <f>PRRAS!C37</f>
        <v>26</v>
      </c>
      <c r="C27" s="57">
        <f>PRRAS!D37</f>
        <v>0</v>
      </c>
      <c r="D27" s="57">
        <f>PRRAS!E37</f>
        <v>0</v>
      </c>
      <c r="E27" s="57">
        <v>0</v>
      </c>
      <c r="F27" s="57">
        <v>0</v>
      </c>
      <c r="G27" s="58">
        <f t="shared" si="0"/>
        <v>0</v>
      </c>
      <c r="H27" s="58">
        <f t="shared" si="1"/>
        <v>0</v>
      </c>
      <c r="I27" s="59">
        <v>0</v>
      </c>
      <c r="J27" s="323" t="s">
        <v>3813</v>
      </c>
      <c r="K27" s="50" t="str">
        <f>TRIM(RefStr!H33)</f>
        <v>PETRA NOVINŠČAK</v>
      </c>
      <c r="L27" s="50">
        <f>LEN(RefStr!H33)</f>
        <v>15</v>
      </c>
    </row>
    <row r="28" spans="1:12">
      <c r="A28" s="56">
        <v>151</v>
      </c>
      <c r="B28" s="57">
        <f>PRRAS!C38</f>
        <v>27</v>
      </c>
      <c r="C28" s="57">
        <f>PRRAS!D38</f>
        <v>0</v>
      </c>
      <c r="D28" s="57">
        <f>PRRAS!E38</f>
        <v>0</v>
      </c>
      <c r="E28" s="57">
        <v>0</v>
      </c>
      <c r="F28" s="57">
        <v>0</v>
      </c>
      <c r="G28" s="58">
        <f t="shared" si="0"/>
        <v>0</v>
      </c>
      <c r="H28" s="58">
        <f t="shared" si="1"/>
        <v>0</v>
      </c>
      <c r="I28" s="59">
        <v>0</v>
      </c>
      <c r="J28" s="323" t="s">
        <v>3814</v>
      </c>
      <c r="K28" s="50" t="str">
        <f>TEXT(SUM(G2:G1567),"#.##0,00")</f>
        <v>63.422.030,84</v>
      </c>
      <c r="L28" s="50">
        <f>SUM(G2:G1567)</f>
        <v>63422030.839999981</v>
      </c>
    </row>
    <row r="29" spans="1:12">
      <c r="A29" s="56">
        <v>151</v>
      </c>
      <c r="B29" s="57">
        <f>PRRAS!C39</f>
        <v>28</v>
      </c>
      <c r="C29" s="57">
        <f>PRRAS!D39</f>
        <v>0</v>
      </c>
      <c r="D29" s="57">
        <f>PRRAS!E39</f>
        <v>0</v>
      </c>
      <c r="E29" s="57">
        <v>0</v>
      </c>
      <c r="F29" s="57">
        <v>0</v>
      </c>
      <c r="G29" s="58">
        <f t="shared" si="0"/>
        <v>0</v>
      </c>
      <c r="H29" s="58">
        <f t="shared" si="1"/>
        <v>0</v>
      </c>
      <c r="I29" s="59">
        <v>0</v>
      </c>
      <c r="J29" s="323" t="s">
        <v>332</v>
      </c>
      <c r="K29" s="50" t="str">
        <f>IF(SUM(H2:H1567)&lt;&gt;0,"LIPE","NULA")</f>
        <v>NULA</v>
      </c>
      <c r="L29" s="50">
        <f>SUM(H2:H1567)</f>
        <v>0</v>
      </c>
    </row>
    <row r="30" spans="1:12">
      <c r="A30" s="56">
        <v>151</v>
      </c>
      <c r="B30" s="57">
        <f>PRRAS!C40</f>
        <v>29</v>
      </c>
      <c r="C30" s="57">
        <f>PRRAS!D40</f>
        <v>0</v>
      </c>
      <c r="D30" s="57">
        <f>PRRAS!E40</f>
        <v>0</v>
      </c>
      <c r="E30" s="57">
        <v>0</v>
      </c>
      <c r="F30" s="57">
        <v>0</v>
      </c>
      <c r="G30" s="58">
        <f t="shared" si="0"/>
        <v>0</v>
      </c>
      <c r="H30" s="58">
        <f t="shared" si="1"/>
        <v>0</v>
      </c>
      <c r="I30" s="59">
        <v>0</v>
      </c>
      <c r="J30" s="323" t="s">
        <v>2168</v>
      </c>
      <c r="K30" s="50" t="str">
        <f>TEXT(Kont!E3, "000")</f>
        <v>000</v>
      </c>
      <c r="L30" s="50">
        <f>IF(ISERROR(Kont!E3),1,Kont!E3)</f>
        <v>0</v>
      </c>
    </row>
    <row r="31" spans="1:12">
      <c r="A31" s="56">
        <v>151</v>
      </c>
      <c r="B31" s="57">
        <f>PRRAS!C41</f>
        <v>30</v>
      </c>
      <c r="C31" s="57">
        <f>PRRAS!D41</f>
        <v>0</v>
      </c>
      <c r="D31" s="57">
        <f>PRRAS!E41</f>
        <v>0</v>
      </c>
      <c r="E31" s="57">
        <v>0</v>
      </c>
      <c r="F31" s="57">
        <v>0</v>
      </c>
      <c r="G31" s="58">
        <f t="shared" si="0"/>
        <v>0</v>
      </c>
      <c r="H31" s="58">
        <f t="shared" si="1"/>
        <v>0</v>
      </c>
      <c r="I31" s="59">
        <v>0</v>
      </c>
      <c r="J31" s="323" t="s">
        <v>563</v>
      </c>
      <c r="K31" s="323" t="s">
        <v>521</v>
      </c>
      <c r="L31" s="50">
        <v>602</v>
      </c>
    </row>
    <row r="32" spans="1:12">
      <c r="A32" s="56">
        <v>151</v>
      </c>
      <c r="B32" s="57">
        <f>PRRAS!C42</f>
        <v>31</v>
      </c>
      <c r="C32" s="57">
        <f>PRRAS!D42</f>
        <v>0</v>
      </c>
      <c r="D32" s="57">
        <f>PRRAS!E42</f>
        <v>0</v>
      </c>
      <c r="E32" s="57">
        <v>0</v>
      </c>
      <c r="F32" s="57">
        <v>0</v>
      </c>
      <c r="G32" s="58">
        <f t="shared" si="0"/>
        <v>0</v>
      </c>
      <c r="H32" s="58">
        <f t="shared" si="1"/>
        <v>0</v>
      </c>
      <c r="I32" s="59">
        <v>0</v>
      </c>
      <c r="J32" s="323" t="s">
        <v>4313</v>
      </c>
      <c r="K32" s="50" t="str">
        <f>IF(RefStr!I8 = "DA","DA","NE")</f>
        <v>NE</v>
      </c>
      <c r="L32" s="50">
        <f>IF(RefStr!I8 = "DA",1,0)</f>
        <v>0</v>
      </c>
    </row>
    <row r="33" spans="1:12">
      <c r="A33" s="56">
        <v>151</v>
      </c>
      <c r="B33" s="57">
        <f>PRRAS!C43</f>
        <v>32</v>
      </c>
      <c r="C33" s="57">
        <f>PRRAS!D43</f>
        <v>0</v>
      </c>
      <c r="D33" s="57">
        <f>PRRAS!E43</f>
        <v>0</v>
      </c>
      <c r="E33" s="57">
        <v>0</v>
      </c>
      <c r="F33" s="57">
        <v>0</v>
      </c>
      <c r="G33" s="58">
        <f t="shared" si="0"/>
        <v>0</v>
      </c>
      <c r="H33" s="58">
        <f t="shared" si="1"/>
        <v>0</v>
      </c>
      <c r="I33" s="59">
        <v>0</v>
      </c>
      <c r="J33" s="323" t="s">
        <v>3928</v>
      </c>
      <c r="K33" s="50" t="s">
        <v>4064</v>
      </c>
      <c r="L33" s="50">
        <f>PRRAS!E4</f>
        <v>48808849.441</v>
      </c>
    </row>
    <row r="34" spans="1:12">
      <c r="A34" s="56">
        <v>151</v>
      </c>
      <c r="B34" s="57">
        <f>PRRAS!C44</f>
        <v>33</v>
      </c>
      <c r="C34" s="57">
        <f>PRRAS!D44</f>
        <v>0</v>
      </c>
      <c r="D34" s="57">
        <f>PRRAS!E44</f>
        <v>0</v>
      </c>
      <c r="E34" s="57">
        <v>0</v>
      </c>
      <c r="F34" s="57">
        <v>0</v>
      </c>
      <c r="G34" s="58">
        <f t="shared" si="0"/>
        <v>0</v>
      </c>
      <c r="H34" s="58">
        <f t="shared" si="1"/>
        <v>0</v>
      </c>
      <c r="I34" s="59">
        <v>0</v>
      </c>
      <c r="J34" s="323" t="s">
        <v>3929</v>
      </c>
      <c r="K34" s="50" t="s">
        <v>4064</v>
      </c>
      <c r="L34" s="50">
        <f>Bil!E4</f>
        <v>9155886.4889999982</v>
      </c>
    </row>
    <row r="35" spans="1:12">
      <c r="A35" s="56">
        <v>151</v>
      </c>
      <c r="B35" s="57">
        <f>PRRAS!C45</f>
        <v>34</v>
      </c>
      <c r="C35" s="57">
        <f>PRRAS!D45</f>
        <v>0</v>
      </c>
      <c r="D35" s="57">
        <f>PRRAS!E45</f>
        <v>0</v>
      </c>
      <c r="E35" s="57">
        <v>0</v>
      </c>
      <c r="F35" s="57">
        <v>0</v>
      </c>
      <c r="G35" s="58">
        <f t="shared" si="0"/>
        <v>0</v>
      </c>
      <c r="H35" s="58">
        <f t="shared" si="1"/>
        <v>0</v>
      </c>
      <c r="I35" s="59">
        <v>0</v>
      </c>
      <c r="J35" s="323" t="s">
        <v>3930</v>
      </c>
      <c r="K35" s="50" t="s">
        <v>4064</v>
      </c>
      <c r="L35" s="50">
        <f>RasF!E4</f>
        <v>5129336.142</v>
      </c>
    </row>
    <row r="36" spans="1:12">
      <c r="A36" s="56">
        <v>151</v>
      </c>
      <c r="B36" s="57">
        <f>PRRAS!C46</f>
        <v>35</v>
      </c>
      <c r="C36" s="57">
        <f>PRRAS!D46</f>
        <v>0</v>
      </c>
      <c r="D36" s="57">
        <f>PRRAS!E46</f>
        <v>0</v>
      </c>
      <c r="E36" s="57">
        <v>0</v>
      </c>
      <c r="F36" s="57">
        <v>0</v>
      </c>
      <c r="G36" s="58">
        <f t="shared" si="0"/>
        <v>0</v>
      </c>
      <c r="H36" s="58">
        <f t="shared" si="1"/>
        <v>0</v>
      </c>
      <c r="I36" s="59">
        <v>0</v>
      </c>
      <c r="J36" s="323" t="s">
        <v>3932</v>
      </c>
      <c r="K36" s="50" t="s">
        <v>4064</v>
      </c>
      <c r="L36" s="50">
        <f>PVRIO!D4</f>
        <v>0</v>
      </c>
    </row>
    <row r="37" spans="1:12">
      <c r="A37" s="56">
        <v>151</v>
      </c>
      <c r="B37" s="57">
        <f>PRRAS!C47</f>
        <v>36</v>
      </c>
      <c r="C37" s="57">
        <f>PRRAS!D47</f>
        <v>0</v>
      </c>
      <c r="D37" s="57">
        <f>PRRAS!E47</f>
        <v>0</v>
      </c>
      <c r="E37" s="57">
        <v>0</v>
      </c>
      <c r="F37" s="57">
        <v>0</v>
      </c>
      <c r="G37" s="58">
        <f t="shared" si="0"/>
        <v>0</v>
      </c>
      <c r="H37" s="58">
        <f t="shared" si="1"/>
        <v>0</v>
      </c>
      <c r="I37" s="59">
        <v>0</v>
      </c>
      <c r="J37" s="323" t="s">
        <v>3931</v>
      </c>
      <c r="K37" s="50" t="s">
        <v>4064</v>
      </c>
      <c r="L37" s="50">
        <f>Obv!C4</f>
        <v>327958.76799999998</v>
      </c>
    </row>
    <row r="38" spans="1:12">
      <c r="A38" s="56">
        <v>151</v>
      </c>
      <c r="B38" s="57">
        <f>PRRAS!C48</f>
        <v>37</v>
      </c>
      <c r="C38" s="57">
        <f>PRRAS!D48</f>
        <v>0</v>
      </c>
      <c r="D38" s="57">
        <f>PRRAS!E48</f>
        <v>0</v>
      </c>
      <c r="E38" s="57">
        <v>0</v>
      </c>
      <c r="F38" s="57">
        <v>0</v>
      </c>
      <c r="G38" s="58">
        <f t="shared" si="0"/>
        <v>0</v>
      </c>
      <c r="H38" s="58">
        <f t="shared" si="1"/>
        <v>0</v>
      </c>
      <c r="I38" s="59">
        <v>0</v>
      </c>
    </row>
    <row r="39" spans="1:12">
      <c r="A39" s="56">
        <v>151</v>
      </c>
      <c r="B39" s="57">
        <f>PRRAS!C49</f>
        <v>38</v>
      </c>
      <c r="C39" s="57">
        <f>PRRAS!D49</f>
        <v>0</v>
      </c>
      <c r="D39" s="57">
        <f>PRRAS!E49</f>
        <v>0</v>
      </c>
      <c r="E39" s="57">
        <v>0</v>
      </c>
      <c r="F39" s="57">
        <v>0</v>
      </c>
      <c r="G39" s="58">
        <f t="shared" si="0"/>
        <v>0</v>
      </c>
      <c r="H39" s="58">
        <f t="shared" si="1"/>
        <v>0</v>
      </c>
      <c r="I39" s="59">
        <v>0</v>
      </c>
    </row>
    <row r="40" spans="1:12">
      <c r="A40" s="56">
        <v>151</v>
      </c>
      <c r="B40" s="57">
        <f>PRRAS!C50</f>
        <v>39</v>
      </c>
      <c r="C40" s="57">
        <f>PRRAS!D50</f>
        <v>0</v>
      </c>
      <c r="D40" s="57">
        <f>PRRAS!E50</f>
        <v>0</v>
      </c>
      <c r="E40" s="57">
        <v>0</v>
      </c>
      <c r="F40" s="57">
        <v>0</v>
      </c>
      <c r="G40" s="58">
        <f t="shared" si="0"/>
        <v>0</v>
      </c>
      <c r="H40" s="58">
        <f t="shared" si="1"/>
        <v>0</v>
      </c>
      <c r="I40" s="59">
        <v>0</v>
      </c>
    </row>
    <row r="41" spans="1:12">
      <c r="A41" s="56">
        <v>151</v>
      </c>
      <c r="B41" s="57">
        <f>PRRAS!C51</f>
        <v>40</v>
      </c>
      <c r="C41" s="57">
        <f>PRRAS!D51</f>
        <v>0</v>
      </c>
      <c r="D41" s="57">
        <f>PRRAS!E51</f>
        <v>0</v>
      </c>
      <c r="E41" s="57">
        <v>0</v>
      </c>
      <c r="F41" s="57">
        <v>0</v>
      </c>
      <c r="G41" s="58">
        <f t="shared" si="0"/>
        <v>0</v>
      </c>
      <c r="H41" s="58">
        <f t="shared" si="1"/>
        <v>0</v>
      </c>
      <c r="I41" s="59">
        <v>0</v>
      </c>
    </row>
    <row r="42" spans="1:12">
      <c r="A42" s="56">
        <v>151</v>
      </c>
      <c r="B42" s="57">
        <f>PRRAS!C52</f>
        <v>41</v>
      </c>
      <c r="C42" s="57">
        <f>PRRAS!D52</f>
        <v>0</v>
      </c>
      <c r="D42" s="57">
        <f>PRRAS!E52</f>
        <v>0</v>
      </c>
      <c r="E42" s="57">
        <v>0</v>
      </c>
      <c r="F42" s="57">
        <v>0</v>
      </c>
      <c r="G42" s="58">
        <f t="shared" si="0"/>
        <v>0</v>
      </c>
      <c r="H42" s="58">
        <f t="shared" si="1"/>
        <v>0</v>
      </c>
      <c r="I42" s="59">
        <v>0</v>
      </c>
    </row>
    <row r="43" spans="1:12">
      <c r="A43" s="56">
        <v>151</v>
      </c>
      <c r="B43" s="57">
        <f>PRRAS!C53</f>
        <v>42</v>
      </c>
      <c r="C43" s="57">
        <f>PRRAS!D53</f>
        <v>0</v>
      </c>
      <c r="D43" s="57">
        <f>PRRAS!E53</f>
        <v>0</v>
      </c>
      <c r="E43" s="57">
        <v>0</v>
      </c>
      <c r="F43" s="57">
        <v>0</v>
      </c>
      <c r="G43" s="58">
        <f t="shared" si="0"/>
        <v>0</v>
      </c>
      <c r="H43" s="58">
        <f t="shared" si="1"/>
        <v>0</v>
      </c>
      <c r="I43" s="59">
        <v>0</v>
      </c>
    </row>
    <row r="44" spans="1:12">
      <c r="A44" s="56">
        <v>151</v>
      </c>
      <c r="B44" s="57">
        <f>PRRAS!C54</f>
        <v>43</v>
      </c>
      <c r="C44" s="57">
        <f>PRRAS!D54</f>
        <v>0</v>
      </c>
      <c r="D44" s="57">
        <f>PRRAS!E54</f>
        <v>0</v>
      </c>
      <c r="E44" s="57">
        <v>0</v>
      </c>
      <c r="F44" s="57">
        <v>0</v>
      </c>
      <c r="G44" s="58">
        <f t="shared" si="0"/>
        <v>0</v>
      </c>
      <c r="H44" s="58">
        <f t="shared" si="1"/>
        <v>0</v>
      </c>
      <c r="I44" s="59">
        <v>0</v>
      </c>
    </row>
    <row r="45" spans="1:12">
      <c r="A45" s="56">
        <v>151</v>
      </c>
      <c r="B45" s="57">
        <f>PRRAS!C55</f>
        <v>44</v>
      </c>
      <c r="C45" s="57">
        <f>PRRAS!D55</f>
        <v>0</v>
      </c>
      <c r="D45" s="57">
        <f>PRRAS!E55</f>
        <v>0</v>
      </c>
      <c r="E45" s="57">
        <v>0</v>
      </c>
      <c r="F45" s="57">
        <v>0</v>
      </c>
      <c r="G45" s="58">
        <f t="shared" si="0"/>
        <v>0</v>
      </c>
      <c r="H45" s="58">
        <f t="shared" si="1"/>
        <v>0</v>
      </c>
      <c r="I45" s="59">
        <v>0</v>
      </c>
    </row>
    <row r="46" spans="1:12">
      <c r="A46" s="56">
        <v>151</v>
      </c>
      <c r="B46" s="57">
        <f>PRRAS!C56</f>
        <v>45</v>
      </c>
      <c r="C46" s="57">
        <f>PRRAS!D56</f>
        <v>3195522</v>
      </c>
      <c r="D46" s="57">
        <f>PRRAS!E56</f>
        <v>2983308</v>
      </c>
      <c r="E46" s="57">
        <v>0</v>
      </c>
      <c r="F46" s="57">
        <v>0</v>
      </c>
      <c r="G46" s="58">
        <f t="shared" si="0"/>
        <v>412296.20999999996</v>
      </c>
      <c r="H46" s="58">
        <f t="shared" si="1"/>
        <v>0</v>
      </c>
      <c r="I46" s="59">
        <v>0</v>
      </c>
    </row>
    <row r="47" spans="1:12">
      <c r="A47" s="56">
        <v>151</v>
      </c>
      <c r="B47" s="57">
        <f>PRRAS!C57</f>
        <v>46</v>
      </c>
      <c r="C47" s="57">
        <f>PRRAS!D57</f>
        <v>0</v>
      </c>
      <c r="D47" s="57">
        <f>PRRAS!E57</f>
        <v>0</v>
      </c>
      <c r="E47" s="57">
        <v>0</v>
      </c>
      <c r="F47" s="57">
        <v>0</v>
      </c>
      <c r="G47" s="58">
        <f t="shared" si="0"/>
        <v>0</v>
      </c>
      <c r="H47" s="58">
        <f t="shared" si="1"/>
        <v>0</v>
      </c>
      <c r="I47" s="59">
        <v>0</v>
      </c>
    </row>
    <row r="48" spans="1:12">
      <c r="A48" s="56">
        <v>151</v>
      </c>
      <c r="B48" s="57">
        <f>PRRAS!C58</f>
        <v>47</v>
      </c>
      <c r="C48" s="57">
        <f>PRRAS!D58</f>
        <v>0</v>
      </c>
      <c r="D48" s="57">
        <f>PRRAS!E58</f>
        <v>0</v>
      </c>
      <c r="E48" s="57">
        <v>0</v>
      </c>
      <c r="F48" s="57">
        <v>0</v>
      </c>
      <c r="G48" s="58">
        <f t="shared" si="0"/>
        <v>0</v>
      </c>
      <c r="H48" s="58">
        <f t="shared" si="1"/>
        <v>0</v>
      </c>
      <c r="I48" s="59">
        <v>0</v>
      </c>
    </row>
    <row r="49" spans="1:9">
      <c r="A49" s="56">
        <v>151</v>
      </c>
      <c r="B49" s="57">
        <f>PRRAS!C59</f>
        <v>48</v>
      </c>
      <c r="C49" s="57">
        <f>PRRAS!D59</f>
        <v>0</v>
      </c>
      <c r="D49" s="57">
        <f>PRRAS!E59</f>
        <v>0</v>
      </c>
      <c r="E49" s="57">
        <v>0</v>
      </c>
      <c r="F49" s="57">
        <v>0</v>
      </c>
      <c r="G49" s="58">
        <f t="shared" si="0"/>
        <v>0</v>
      </c>
      <c r="H49" s="58">
        <f t="shared" si="1"/>
        <v>0</v>
      </c>
      <c r="I49" s="59">
        <v>0</v>
      </c>
    </row>
    <row r="50" spans="1:9">
      <c r="A50" s="56">
        <v>151</v>
      </c>
      <c r="B50" s="57">
        <f>PRRAS!C60</f>
        <v>49</v>
      </c>
      <c r="C50" s="57">
        <f>PRRAS!D60</f>
        <v>0</v>
      </c>
      <c r="D50" s="57">
        <f>PRRAS!E60</f>
        <v>0</v>
      </c>
      <c r="E50" s="57">
        <v>0</v>
      </c>
      <c r="F50" s="57">
        <v>0</v>
      </c>
      <c r="G50" s="58">
        <f t="shared" si="0"/>
        <v>0</v>
      </c>
      <c r="H50" s="58">
        <f t="shared" si="1"/>
        <v>0</v>
      </c>
      <c r="I50" s="59">
        <v>0</v>
      </c>
    </row>
    <row r="51" spans="1:9">
      <c r="A51" s="56">
        <v>151</v>
      </c>
      <c r="B51" s="57">
        <f>PRRAS!C61</f>
        <v>50</v>
      </c>
      <c r="C51" s="57">
        <f>PRRAS!D61</f>
        <v>0</v>
      </c>
      <c r="D51" s="57">
        <f>PRRAS!E61</f>
        <v>0</v>
      </c>
      <c r="E51" s="57">
        <v>0</v>
      </c>
      <c r="F51" s="57">
        <v>0</v>
      </c>
      <c r="G51" s="58">
        <f t="shared" si="0"/>
        <v>0</v>
      </c>
      <c r="H51" s="58">
        <f t="shared" si="1"/>
        <v>0</v>
      </c>
      <c r="I51" s="59">
        <v>0</v>
      </c>
    </row>
    <row r="52" spans="1:9">
      <c r="A52" s="56">
        <v>151</v>
      </c>
      <c r="B52" s="57">
        <f>PRRAS!C62</f>
        <v>51</v>
      </c>
      <c r="C52" s="57">
        <f>PRRAS!D62</f>
        <v>0</v>
      </c>
      <c r="D52" s="57">
        <f>PRRAS!E62</f>
        <v>0</v>
      </c>
      <c r="E52" s="57">
        <v>0</v>
      </c>
      <c r="F52" s="57">
        <v>0</v>
      </c>
      <c r="G52" s="58">
        <f t="shared" si="0"/>
        <v>0</v>
      </c>
      <c r="H52" s="58">
        <f t="shared" si="1"/>
        <v>0</v>
      </c>
      <c r="I52" s="59">
        <v>0</v>
      </c>
    </row>
    <row r="53" spans="1:9">
      <c r="A53" s="56">
        <v>151</v>
      </c>
      <c r="B53" s="57">
        <f>PRRAS!C63</f>
        <v>52</v>
      </c>
      <c r="C53" s="57">
        <f>PRRAS!D63</f>
        <v>0</v>
      </c>
      <c r="D53" s="57">
        <f>PRRAS!E63</f>
        <v>0</v>
      </c>
      <c r="E53" s="57">
        <v>0</v>
      </c>
      <c r="F53" s="57">
        <v>0</v>
      </c>
      <c r="G53" s="58">
        <f t="shared" si="0"/>
        <v>0</v>
      </c>
      <c r="H53" s="58">
        <f t="shared" si="1"/>
        <v>0</v>
      </c>
      <c r="I53" s="59">
        <v>0</v>
      </c>
    </row>
    <row r="54" spans="1:9">
      <c r="A54" s="56">
        <v>151</v>
      </c>
      <c r="B54" s="57">
        <f>PRRAS!C64</f>
        <v>53</v>
      </c>
      <c r="C54" s="57">
        <f>PRRAS!D64</f>
        <v>0</v>
      </c>
      <c r="D54" s="57">
        <f>PRRAS!E64</f>
        <v>0</v>
      </c>
      <c r="E54" s="57">
        <v>0</v>
      </c>
      <c r="F54" s="57">
        <v>0</v>
      </c>
      <c r="G54" s="58">
        <f t="shared" si="0"/>
        <v>0</v>
      </c>
      <c r="H54" s="58">
        <f t="shared" si="1"/>
        <v>0</v>
      </c>
      <c r="I54" s="59">
        <v>0</v>
      </c>
    </row>
    <row r="55" spans="1:9">
      <c r="A55" s="56">
        <v>151</v>
      </c>
      <c r="B55" s="57">
        <f>PRRAS!C65</f>
        <v>54</v>
      </c>
      <c r="C55" s="57">
        <f>PRRAS!D65</f>
        <v>0</v>
      </c>
      <c r="D55" s="57">
        <f>PRRAS!E65</f>
        <v>0</v>
      </c>
      <c r="E55" s="57">
        <v>0</v>
      </c>
      <c r="F55" s="57">
        <v>0</v>
      </c>
      <c r="G55" s="58">
        <f t="shared" si="0"/>
        <v>0</v>
      </c>
      <c r="H55" s="58">
        <f t="shared" si="1"/>
        <v>0</v>
      </c>
      <c r="I55" s="59">
        <v>0</v>
      </c>
    </row>
    <row r="56" spans="1:9">
      <c r="A56" s="56">
        <v>151</v>
      </c>
      <c r="B56" s="57">
        <f>PRRAS!C66</f>
        <v>55</v>
      </c>
      <c r="C56" s="57">
        <f>PRRAS!D66</f>
        <v>0</v>
      </c>
      <c r="D56" s="57">
        <f>PRRAS!E66</f>
        <v>0</v>
      </c>
      <c r="E56" s="57">
        <v>0</v>
      </c>
      <c r="F56" s="57">
        <v>0</v>
      </c>
      <c r="G56" s="58">
        <f t="shared" si="0"/>
        <v>0</v>
      </c>
      <c r="H56" s="58">
        <f t="shared" si="1"/>
        <v>0</v>
      </c>
      <c r="I56" s="59">
        <v>0</v>
      </c>
    </row>
    <row r="57" spans="1:9">
      <c r="A57" s="56">
        <v>151</v>
      </c>
      <c r="B57" s="57">
        <f>PRRAS!C67</f>
        <v>56</v>
      </c>
      <c r="C57" s="57">
        <f>PRRAS!D67</f>
        <v>0</v>
      </c>
      <c r="D57" s="57">
        <f>PRRAS!E67</f>
        <v>0</v>
      </c>
      <c r="E57" s="57">
        <v>0</v>
      </c>
      <c r="F57" s="57">
        <v>0</v>
      </c>
      <c r="G57" s="58">
        <f t="shared" si="0"/>
        <v>0</v>
      </c>
      <c r="H57" s="58">
        <f t="shared" si="1"/>
        <v>0</v>
      </c>
      <c r="I57" s="59">
        <v>0</v>
      </c>
    </row>
    <row r="58" spans="1:9">
      <c r="A58" s="56">
        <v>151</v>
      </c>
      <c r="B58" s="57">
        <f>PRRAS!C68</f>
        <v>57</v>
      </c>
      <c r="C58" s="57">
        <f>PRRAS!D68</f>
        <v>14061</v>
      </c>
      <c r="D58" s="57">
        <f>PRRAS!E68</f>
        <v>119075</v>
      </c>
      <c r="E58" s="57">
        <v>0</v>
      </c>
      <c r="F58" s="57">
        <v>0</v>
      </c>
      <c r="G58" s="58">
        <f t="shared" si="0"/>
        <v>14376.027</v>
      </c>
      <c r="H58" s="58">
        <f t="shared" si="1"/>
        <v>0</v>
      </c>
      <c r="I58" s="59">
        <v>0</v>
      </c>
    </row>
    <row r="59" spans="1:9">
      <c r="A59" s="56">
        <v>151</v>
      </c>
      <c r="B59" s="57">
        <f>PRRAS!C69</f>
        <v>58</v>
      </c>
      <c r="C59" s="57">
        <f>PRRAS!D69</f>
        <v>14061</v>
      </c>
      <c r="D59" s="57">
        <f>PRRAS!E69</f>
        <v>119075</v>
      </c>
      <c r="E59" s="57">
        <v>0</v>
      </c>
      <c r="F59" s="57">
        <v>0</v>
      </c>
      <c r="G59" s="58">
        <f t="shared" si="0"/>
        <v>14628.238000000001</v>
      </c>
      <c r="H59" s="58">
        <f t="shared" si="1"/>
        <v>0</v>
      </c>
      <c r="I59" s="59">
        <v>0</v>
      </c>
    </row>
    <row r="60" spans="1:9">
      <c r="A60" s="56">
        <v>151</v>
      </c>
      <c r="B60" s="57">
        <f>PRRAS!C70</f>
        <v>59</v>
      </c>
      <c r="C60" s="57">
        <f>PRRAS!D70</f>
        <v>0</v>
      </c>
      <c r="D60" s="57">
        <f>PRRAS!E70</f>
        <v>0</v>
      </c>
      <c r="E60" s="57">
        <v>0</v>
      </c>
      <c r="F60" s="57">
        <v>0</v>
      </c>
      <c r="G60" s="58">
        <f t="shared" si="0"/>
        <v>0</v>
      </c>
      <c r="H60" s="58">
        <f t="shared" si="1"/>
        <v>0</v>
      </c>
      <c r="I60" s="59">
        <v>0</v>
      </c>
    </row>
    <row r="61" spans="1:9">
      <c r="A61" s="56">
        <v>151</v>
      </c>
      <c r="B61" s="57">
        <f>PRRAS!C71</f>
        <v>60</v>
      </c>
      <c r="C61" s="57">
        <f>PRRAS!D71</f>
        <v>0</v>
      </c>
      <c r="D61" s="57">
        <f>PRRAS!E71</f>
        <v>0</v>
      </c>
      <c r="E61" s="57">
        <v>0</v>
      </c>
      <c r="F61" s="57">
        <v>0</v>
      </c>
      <c r="G61" s="58">
        <f t="shared" si="0"/>
        <v>0</v>
      </c>
      <c r="H61" s="58">
        <f t="shared" si="1"/>
        <v>0</v>
      </c>
      <c r="I61" s="59">
        <v>0</v>
      </c>
    </row>
    <row r="62" spans="1:9">
      <c r="A62" s="56">
        <v>151</v>
      </c>
      <c r="B62" s="57">
        <f>PRRAS!C72</f>
        <v>61</v>
      </c>
      <c r="C62" s="57">
        <f>PRRAS!D72</f>
        <v>0</v>
      </c>
      <c r="D62" s="57">
        <f>PRRAS!E72</f>
        <v>0</v>
      </c>
      <c r="E62" s="57">
        <v>0</v>
      </c>
      <c r="F62" s="57">
        <v>0</v>
      </c>
      <c r="G62" s="58">
        <f t="shared" si="0"/>
        <v>0</v>
      </c>
      <c r="H62" s="58">
        <f t="shared" si="1"/>
        <v>0</v>
      </c>
      <c r="I62" s="59">
        <v>0</v>
      </c>
    </row>
    <row r="63" spans="1:9">
      <c r="A63" s="56">
        <v>151</v>
      </c>
      <c r="B63" s="57">
        <f>PRRAS!C73</f>
        <v>62</v>
      </c>
      <c r="C63" s="57">
        <f>PRRAS!D73</f>
        <v>0</v>
      </c>
      <c r="D63" s="57">
        <f>PRRAS!E73</f>
        <v>0</v>
      </c>
      <c r="E63" s="57">
        <v>0</v>
      </c>
      <c r="F63" s="57">
        <v>0</v>
      </c>
      <c r="G63" s="58">
        <f t="shared" si="0"/>
        <v>0</v>
      </c>
      <c r="H63" s="58">
        <f t="shared" si="1"/>
        <v>0</v>
      </c>
      <c r="I63" s="59">
        <v>0</v>
      </c>
    </row>
    <row r="64" spans="1:9">
      <c r="A64" s="56">
        <v>151</v>
      </c>
      <c r="B64" s="57">
        <f>PRRAS!C74</f>
        <v>63</v>
      </c>
      <c r="C64" s="57">
        <f>PRRAS!D74</f>
        <v>3181461</v>
      </c>
      <c r="D64" s="57">
        <f>PRRAS!E74</f>
        <v>2837540</v>
      </c>
      <c r="E64" s="57">
        <v>0</v>
      </c>
      <c r="F64" s="57">
        <v>0</v>
      </c>
      <c r="G64" s="58">
        <f t="shared" si="0"/>
        <v>557962.08299999998</v>
      </c>
      <c r="H64" s="58">
        <f t="shared" si="1"/>
        <v>0</v>
      </c>
      <c r="I64" s="59">
        <v>0</v>
      </c>
    </row>
    <row r="65" spans="1:9">
      <c r="A65" s="56">
        <v>151</v>
      </c>
      <c r="B65" s="57">
        <f>PRRAS!C75</f>
        <v>64</v>
      </c>
      <c r="C65" s="57">
        <f>PRRAS!D75</f>
        <v>3144943</v>
      </c>
      <c r="D65" s="57">
        <f>PRRAS!E75</f>
        <v>2837540</v>
      </c>
      <c r="E65" s="57">
        <v>0</v>
      </c>
      <c r="F65" s="57">
        <v>0</v>
      </c>
      <c r="G65" s="58">
        <f t="shared" si="0"/>
        <v>564481.47200000007</v>
      </c>
      <c r="H65" s="58">
        <f t="shared" si="1"/>
        <v>0</v>
      </c>
      <c r="I65" s="59">
        <v>0</v>
      </c>
    </row>
    <row r="66" spans="1:9">
      <c r="A66" s="56">
        <v>151</v>
      </c>
      <c r="B66" s="57">
        <f>PRRAS!C76</f>
        <v>65</v>
      </c>
      <c r="C66" s="57">
        <f>PRRAS!D76</f>
        <v>36518</v>
      </c>
      <c r="D66" s="57">
        <f>PRRAS!E76</f>
        <v>0</v>
      </c>
      <c r="E66" s="57">
        <v>0</v>
      </c>
      <c r="F66" s="57">
        <v>0</v>
      </c>
      <c r="G66" s="58">
        <f t="shared" ref="G66:G129" si="2">(B66/1000)*(C66*1+D66*2)</f>
        <v>2373.67</v>
      </c>
      <c r="H66" s="58">
        <f t="shared" ref="H66:H129" si="3">ABS(C66-ROUND(C66,0))+ABS(D66-ROUND(D66,0))</f>
        <v>0</v>
      </c>
      <c r="I66" s="59">
        <v>0</v>
      </c>
    </row>
    <row r="67" spans="1:9">
      <c r="A67" s="56">
        <v>151</v>
      </c>
      <c r="B67" s="57">
        <f>PRRAS!C77</f>
        <v>66</v>
      </c>
      <c r="C67" s="57">
        <f>PRRAS!D77</f>
        <v>0</v>
      </c>
      <c r="D67" s="57">
        <f>PRRAS!E77</f>
        <v>26693</v>
      </c>
      <c r="E67" s="57">
        <v>0</v>
      </c>
      <c r="F67" s="57">
        <v>0</v>
      </c>
      <c r="G67" s="58">
        <f t="shared" si="2"/>
        <v>3523.4760000000001</v>
      </c>
      <c r="H67" s="58">
        <f t="shared" si="3"/>
        <v>0</v>
      </c>
      <c r="I67" s="59">
        <v>0</v>
      </c>
    </row>
    <row r="68" spans="1:9">
      <c r="A68" s="56">
        <v>151</v>
      </c>
      <c r="B68" s="57">
        <f>PRRAS!C78</f>
        <v>67</v>
      </c>
      <c r="C68" s="57">
        <f>PRRAS!D78</f>
        <v>0</v>
      </c>
      <c r="D68" s="57">
        <f>PRRAS!E78</f>
        <v>26693</v>
      </c>
      <c r="E68" s="57">
        <v>0</v>
      </c>
      <c r="F68" s="57">
        <v>0</v>
      </c>
      <c r="G68" s="58">
        <f t="shared" si="2"/>
        <v>3576.8620000000001</v>
      </c>
      <c r="H68" s="58">
        <f t="shared" si="3"/>
        <v>0</v>
      </c>
      <c r="I68" s="59">
        <v>0</v>
      </c>
    </row>
    <row r="69" spans="1:9">
      <c r="A69" s="56">
        <v>151</v>
      </c>
      <c r="B69" s="57">
        <f>PRRAS!C79</f>
        <v>68</v>
      </c>
      <c r="C69" s="57">
        <f>PRRAS!D79</f>
        <v>0</v>
      </c>
      <c r="D69" s="57">
        <f>PRRAS!E79</f>
        <v>0</v>
      </c>
      <c r="E69" s="57">
        <v>0</v>
      </c>
      <c r="F69" s="57">
        <v>0</v>
      </c>
      <c r="G69" s="58">
        <f t="shared" si="2"/>
        <v>0</v>
      </c>
      <c r="H69" s="58">
        <f t="shared" si="3"/>
        <v>0</v>
      </c>
      <c r="I69" s="59">
        <v>0</v>
      </c>
    </row>
    <row r="70" spans="1:9">
      <c r="A70" s="56">
        <v>151</v>
      </c>
      <c r="B70" s="57">
        <f>PRRAS!C80</f>
        <v>69</v>
      </c>
      <c r="C70" s="57">
        <f>PRRAS!D80</f>
        <v>0</v>
      </c>
      <c r="D70" s="57">
        <f>PRRAS!E80</f>
        <v>0</v>
      </c>
      <c r="E70" s="57">
        <v>0</v>
      </c>
      <c r="F70" s="57">
        <v>0</v>
      </c>
      <c r="G70" s="58">
        <f t="shared" si="2"/>
        <v>0</v>
      </c>
      <c r="H70" s="58">
        <f t="shared" si="3"/>
        <v>0</v>
      </c>
      <c r="I70" s="59">
        <v>0</v>
      </c>
    </row>
    <row r="71" spans="1:9">
      <c r="A71" s="56">
        <v>151</v>
      </c>
      <c r="B71" s="57">
        <f>PRRAS!C81</f>
        <v>70</v>
      </c>
      <c r="C71" s="57">
        <f>PRRAS!D81</f>
        <v>0</v>
      </c>
      <c r="D71" s="57">
        <f>PRRAS!E81</f>
        <v>0</v>
      </c>
      <c r="E71" s="57">
        <v>0</v>
      </c>
      <c r="F71" s="57">
        <v>0</v>
      </c>
      <c r="G71" s="58">
        <f t="shared" si="2"/>
        <v>0</v>
      </c>
      <c r="H71" s="58">
        <f t="shared" si="3"/>
        <v>0</v>
      </c>
      <c r="I71" s="59">
        <v>0</v>
      </c>
    </row>
    <row r="72" spans="1:9">
      <c r="A72" s="56">
        <v>151</v>
      </c>
      <c r="B72" s="57">
        <f>PRRAS!C82</f>
        <v>71</v>
      </c>
      <c r="C72" s="57">
        <f>PRRAS!D82</f>
        <v>0</v>
      </c>
      <c r="D72" s="57">
        <f>PRRAS!E82</f>
        <v>0</v>
      </c>
      <c r="E72" s="57">
        <v>0</v>
      </c>
      <c r="F72" s="57">
        <v>0</v>
      </c>
      <c r="G72" s="58">
        <f t="shared" si="2"/>
        <v>0</v>
      </c>
      <c r="H72" s="58">
        <f t="shared" si="3"/>
        <v>0</v>
      </c>
      <c r="I72" s="59">
        <v>0</v>
      </c>
    </row>
    <row r="73" spans="1:9">
      <c r="A73" s="56">
        <v>151</v>
      </c>
      <c r="B73" s="57">
        <f>PRRAS!C83</f>
        <v>72</v>
      </c>
      <c r="C73" s="57">
        <f>PRRAS!D83</f>
        <v>0</v>
      </c>
      <c r="D73" s="57">
        <f>PRRAS!E83</f>
        <v>0</v>
      </c>
      <c r="E73" s="57">
        <v>0</v>
      </c>
      <c r="F73" s="57">
        <v>0</v>
      </c>
      <c r="G73" s="58">
        <f t="shared" si="2"/>
        <v>0</v>
      </c>
      <c r="H73" s="58">
        <f t="shared" si="3"/>
        <v>0</v>
      </c>
      <c r="I73" s="59">
        <v>0</v>
      </c>
    </row>
    <row r="74" spans="1:9">
      <c r="A74" s="56">
        <v>151</v>
      </c>
      <c r="B74" s="57">
        <f>PRRAS!C84</f>
        <v>73</v>
      </c>
      <c r="C74" s="57">
        <f>PRRAS!D84</f>
        <v>0</v>
      </c>
      <c r="D74" s="57">
        <f>PRRAS!E84</f>
        <v>0</v>
      </c>
      <c r="E74" s="57">
        <v>0</v>
      </c>
      <c r="F74" s="57">
        <v>0</v>
      </c>
      <c r="G74" s="58">
        <f t="shared" si="2"/>
        <v>0</v>
      </c>
      <c r="H74" s="58">
        <f t="shared" si="3"/>
        <v>0</v>
      </c>
      <c r="I74" s="59">
        <v>0</v>
      </c>
    </row>
    <row r="75" spans="1:9">
      <c r="A75" s="56">
        <v>151</v>
      </c>
      <c r="B75" s="57">
        <f>PRRAS!C85</f>
        <v>74</v>
      </c>
      <c r="C75" s="57">
        <f>PRRAS!D85</f>
        <v>288</v>
      </c>
      <c r="D75" s="57">
        <f>PRRAS!E85</f>
        <v>3174</v>
      </c>
      <c r="E75" s="57">
        <v>0</v>
      </c>
      <c r="F75" s="57">
        <v>0</v>
      </c>
      <c r="G75" s="58">
        <f t="shared" si="2"/>
        <v>491.06399999999996</v>
      </c>
      <c r="H75" s="58">
        <f t="shared" si="3"/>
        <v>0</v>
      </c>
      <c r="I75" s="59">
        <v>0</v>
      </c>
    </row>
    <row r="76" spans="1:9">
      <c r="A76" s="56">
        <v>151</v>
      </c>
      <c r="B76" s="57">
        <f>PRRAS!C86</f>
        <v>75</v>
      </c>
      <c r="C76" s="57">
        <f>PRRAS!D86</f>
        <v>288</v>
      </c>
      <c r="D76" s="57">
        <f>PRRAS!E86</f>
        <v>3174</v>
      </c>
      <c r="E76" s="57">
        <v>0</v>
      </c>
      <c r="F76" s="57">
        <v>0</v>
      </c>
      <c r="G76" s="58">
        <f t="shared" si="2"/>
        <v>497.7</v>
      </c>
      <c r="H76" s="58">
        <f t="shared" si="3"/>
        <v>0</v>
      </c>
      <c r="I76" s="59">
        <v>0</v>
      </c>
    </row>
    <row r="77" spans="1:9">
      <c r="A77" s="56">
        <v>151</v>
      </c>
      <c r="B77" s="57">
        <f>PRRAS!C87</f>
        <v>76</v>
      </c>
      <c r="C77" s="57">
        <f>PRRAS!D87</f>
        <v>0</v>
      </c>
      <c r="D77" s="57">
        <f>PRRAS!E87</f>
        <v>0</v>
      </c>
      <c r="E77" s="57">
        <v>0</v>
      </c>
      <c r="F77" s="57">
        <v>0</v>
      </c>
      <c r="G77" s="58">
        <f t="shared" si="2"/>
        <v>0</v>
      </c>
      <c r="H77" s="58">
        <f t="shared" si="3"/>
        <v>0</v>
      </c>
      <c r="I77" s="59">
        <v>0</v>
      </c>
    </row>
    <row r="78" spans="1:9">
      <c r="A78" s="56">
        <v>151</v>
      </c>
      <c r="B78" s="57">
        <f>PRRAS!C88</f>
        <v>77</v>
      </c>
      <c r="C78" s="57">
        <f>PRRAS!D88</f>
        <v>288</v>
      </c>
      <c r="D78" s="57">
        <f>PRRAS!E88</f>
        <v>1</v>
      </c>
      <c r="E78" s="57">
        <v>0</v>
      </c>
      <c r="F78" s="57">
        <v>0</v>
      </c>
      <c r="G78" s="58">
        <f t="shared" si="2"/>
        <v>22.33</v>
      </c>
      <c r="H78" s="58">
        <f t="shared" si="3"/>
        <v>0</v>
      </c>
      <c r="I78" s="59">
        <v>0</v>
      </c>
    </row>
    <row r="79" spans="1:9">
      <c r="A79" s="56">
        <v>151</v>
      </c>
      <c r="B79" s="57">
        <f>PRRAS!C89</f>
        <v>78</v>
      </c>
      <c r="C79" s="57">
        <f>PRRAS!D89</f>
        <v>0</v>
      </c>
      <c r="D79" s="57">
        <f>PRRAS!E89</f>
        <v>3173</v>
      </c>
      <c r="E79" s="57">
        <v>0</v>
      </c>
      <c r="F79" s="57">
        <v>0</v>
      </c>
      <c r="G79" s="58">
        <f t="shared" si="2"/>
        <v>494.988</v>
      </c>
      <c r="H79" s="58">
        <f t="shared" si="3"/>
        <v>0</v>
      </c>
      <c r="I79" s="59">
        <v>0</v>
      </c>
    </row>
    <row r="80" spans="1:9">
      <c r="A80" s="56">
        <v>151</v>
      </c>
      <c r="B80" s="57">
        <f>PRRAS!C90</f>
        <v>79</v>
      </c>
      <c r="C80" s="57">
        <f>PRRAS!D90</f>
        <v>0</v>
      </c>
      <c r="D80" s="57">
        <f>PRRAS!E90</f>
        <v>0</v>
      </c>
      <c r="E80" s="57">
        <v>0</v>
      </c>
      <c r="F80" s="57">
        <v>0</v>
      </c>
      <c r="G80" s="58">
        <f t="shared" si="2"/>
        <v>0</v>
      </c>
      <c r="H80" s="58">
        <f t="shared" si="3"/>
        <v>0</v>
      </c>
      <c r="I80" s="59">
        <v>0</v>
      </c>
    </row>
    <row r="81" spans="1:9">
      <c r="A81" s="56">
        <v>151</v>
      </c>
      <c r="B81" s="57">
        <f>PRRAS!C91</f>
        <v>80</v>
      </c>
      <c r="C81" s="57">
        <f>PRRAS!D91</f>
        <v>0</v>
      </c>
      <c r="D81" s="57">
        <f>PRRAS!E91</f>
        <v>0</v>
      </c>
      <c r="E81" s="57">
        <v>0</v>
      </c>
      <c r="F81" s="57">
        <v>0</v>
      </c>
      <c r="G81" s="58">
        <f t="shared" si="2"/>
        <v>0</v>
      </c>
      <c r="H81" s="58">
        <f t="shared" si="3"/>
        <v>0</v>
      </c>
      <c r="I81" s="59">
        <v>0</v>
      </c>
    </row>
    <row r="82" spans="1:9">
      <c r="A82" s="56">
        <v>151</v>
      </c>
      <c r="B82" s="57">
        <f>PRRAS!C92</f>
        <v>81</v>
      </c>
      <c r="C82" s="57">
        <f>PRRAS!D92</f>
        <v>0</v>
      </c>
      <c r="D82" s="57">
        <f>PRRAS!E92</f>
        <v>0</v>
      </c>
      <c r="E82" s="57">
        <v>0</v>
      </c>
      <c r="F82" s="57">
        <v>0</v>
      </c>
      <c r="G82" s="58">
        <f t="shared" si="2"/>
        <v>0</v>
      </c>
      <c r="H82" s="58">
        <f t="shared" si="3"/>
        <v>0</v>
      </c>
      <c r="I82" s="59">
        <v>0</v>
      </c>
    </row>
    <row r="83" spans="1:9">
      <c r="A83" s="56">
        <v>151</v>
      </c>
      <c r="B83" s="57">
        <f>PRRAS!C93</f>
        <v>82</v>
      </c>
      <c r="C83" s="57">
        <f>PRRAS!D93</f>
        <v>0</v>
      </c>
      <c r="D83" s="57">
        <f>PRRAS!E93</f>
        <v>0</v>
      </c>
      <c r="E83" s="57">
        <v>0</v>
      </c>
      <c r="F83" s="57">
        <v>0</v>
      </c>
      <c r="G83" s="58">
        <f t="shared" si="2"/>
        <v>0</v>
      </c>
      <c r="H83" s="58">
        <f t="shared" si="3"/>
        <v>0</v>
      </c>
      <c r="I83" s="59">
        <v>0</v>
      </c>
    </row>
    <row r="84" spans="1:9">
      <c r="A84" s="56">
        <v>151</v>
      </c>
      <c r="B84" s="57">
        <f>PRRAS!C94</f>
        <v>83</v>
      </c>
      <c r="C84" s="57">
        <f>PRRAS!D94</f>
        <v>0</v>
      </c>
      <c r="D84" s="57">
        <f>PRRAS!E94</f>
        <v>0</v>
      </c>
      <c r="E84" s="57">
        <v>0</v>
      </c>
      <c r="F84" s="57">
        <v>0</v>
      </c>
      <c r="G84" s="58">
        <f t="shared" si="2"/>
        <v>0</v>
      </c>
      <c r="H84" s="58">
        <f t="shared" si="3"/>
        <v>0</v>
      </c>
      <c r="I84" s="59">
        <v>0</v>
      </c>
    </row>
    <row r="85" spans="1:9">
      <c r="A85" s="56">
        <v>151</v>
      </c>
      <c r="B85" s="57">
        <f>PRRAS!C95</f>
        <v>84</v>
      </c>
      <c r="C85" s="57">
        <f>PRRAS!D95</f>
        <v>0</v>
      </c>
      <c r="D85" s="57">
        <f>PRRAS!E95</f>
        <v>0</v>
      </c>
      <c r="E85" s="57">
        <v>0</v>
      </c>
      <c r="F85" s="57">
        <v>0</v>
      </c>
      <c r="G85" s="58">
        <f t="shared" si="2"/>
        <v>0</v>
      </c>
      <c r="H85" s="58">
        <f t="shared" si="3"/>
        <v>0</v>
      </c>
      <c r="I85" s="59">
        <v>0</v>
      </c>
    </row>
    <row r="86" spans="1:9">
      <c r="A86" s="56">
        <v>151</v>
      </c>
      <c r="B86" s="57">
        <f>PRRAS!C96</f>
        <v>85</v>
      </c>
      <c r="C86" s="57">
        <f>PRRAS!D96</f>
        <v>0</v>
      </c>
      <c r="D86" s="57">
        <f>PRRAS!E96</f>
        <v>0</v>
      </c>
      <c r="E86" s="57">
        <v>0</v>
      </c>
      <c r="F86" s="57">
        <v>0</v>
      </c>
      <c r="G86" s="58">
        <f t="shared" si="2"/>
        <v>0</v>
      </c>
      <c r="H86" s="58">
        <f t="shared" si="3"/>
        <v>0</v>
      </c>
      <c r="I86" s="59">
        <v>0</v>
      </c>
    </row>
    <row r="87" spans="1:9">
      <c r="A87" s="56">
        <v>151</v>
      </c>
      <c r="B87" s="57">
        <f>PRRAS!C97</f>
        <v>86</v>
      </c>
      <c r="C87" s="57">
        <f>PRRAS!D97</f>
        <v>0</v>
      </c>
      <c r="D87" s="57">
        <f>PRRAS!E97</f>
        <v>0</v>
      </c>
      <c r="E87" s="57">
        <v>0</v>
      </c>
      <c r="F87" s="57">
        <v>0</v>
      </c>
      <c r="G87" s="58">
        <f t="shared" si="2"/>
        <v>0</v>
      </c>
      <c r="H87" s="58">
        <f t="shared" si="3"/>
        <v>0</v>
      </c>
      <c r="I87" s="59">
        <v>0</v>
      </c>
    </row>
    <row r="88" spans="1:9">
      <c r="A88" s="56">
        <v>151</v>
      </c>
      <c r="B88" s="57">
        <f>PRRAS!C98</f>
        <v>87</v>
      </c>
      <c r="C88" s="57">
        <f>PRRAS!D98</f>
        <v>0</v>
      </c>
      <c r="D88" s="57">
        <f>PRRAS!E98</f>
        <v>0</v>
      </c>
      <c r="E88" s="57">
        <v>0</v>
      </c>
      <c r="F88" s="57">
        <v>0</v>
      </c>
      <c r="G88" s="58">
        <f t="shared" si="2"/>
        <v>0</v>
      </c>
      <c r="H88" s="58">
        <f t="shared" si="3"/>
        <v>0</v>
      </c>
      <c r="I88" s="59">
        <v>0</v>
      </c>
    </row>
    <row r="89" spans="1:9">
      <c r="A89" s="56">
        <v>151</v>
      </c>
      <c r="B89" s="57">
        <f>PRRAS!C99</f>
        <v>88</v>
      </c>
      <c r="C89" s="57">
        <f>PRRAS!D99</f>
        <v>0</v>
      </c>
      <c r="D89" s="57">
        <f>PRRAS!E99</f>
        <v>0</v>
      </c>
      <c r="E89" s="57">
        <v>0</v>
      </c>
      <c r="F89" s="57">
        <v>0</v>
      </c>
      <c r="G89" s="58">
        <f t="shared" si="2"/>
        <v>0</v>
      </c>
      <c r="H89" s="58">
        <f t="shared" si="3"/>
        <v>0</v>
      </c>
      <c r="I89" s="59">
        <v>0</v>
      </c>
    </row>
    <row r="90" spans="1:9">
      <c r="A90" s="56">
        <v>151</v>
      </c>
      <c r="B90" s="57">
        <f>PRRAS!C100</f>
        <v>89</v>
      </c>
      <c r="C90" s="57">
        <f>PRRAS!D100</f>
        <v>0</v>
      </c>
      <c r="D90" s="57">
        <f>PRRAS!E100</f>
        <v>0</v>
      </c>
      <c r="E90" s="57">
        <v>0</v>
      </c>
      <c r="F90" s="57">
        <v>0</v>
      </c>
      <c r="G90" s="58">
        <f t="shared" si="2"/>
        <v>0</v>
      </c>
      <c r="H90" s="58">
        <f t="shared" si="3"/>
        <v>0</v>
      </c>
      <c r="I90" s="59">
        <v>0</v>
      </c>
    </row>
    <row r="91" spans="1:9">
      <c r="A91" s="56">
        <v>151</v>
      </c>
      <c r="B91" s="57">
        <f>PRRAS!C101</f>
        <v>90</v>
      </c>
      <c r="C91" s="57">
        <f>PRRAS!D101</f>
        <v>0</v>
      </c>
      <c r="D91" s="57">
        <f>PRRAS!E101</f>
        <v>0</v>
      </c>
      <c r="E91" s="57">
        <v>0</v>
      </c>
      <c r="F91" s="57">
        <v>0</v>
      </c>
      <c r="G91" s="58">
        <f t="shared" si="2"/>
        <v>0</v>
      </c>
      <c r="H91" s="58">
        <f t="shared" si="3"/>
        <v>0</v>
      </c>
      <c r="I91" s="59">
        <v>0</v>
      </c>
    </row>
    <row r="92" spans="1:9">
      <c r="A92" s="56">
        <v>151</v>
      </c>
      <c r="B92" s="57">
        <f>PRRAS!C102</f>
        <v>91</v>
      </c>
      <c r="C92" s="57">
        <f>PRRAS!D102</f>
        <v>0</v>
      </c>
      <c r="D92" s="57">
        <f>PRRAS!E102</f>
        <v>0</v>
      </c>
      <c r="E92" s="57">
        <v>0</v>
      </c>
      <c r="F92" s="57">
        <v>0</v>
      </c>
      <c r="G92" s="58">
        <f t="shared" si="2"/>
        <v>0</v>
      </c>
      <c r="H92" s="58">
        <f t="shared" si="3"/>
        <v>0</v>
      </c>
      <c r="I92" s="59">
        <v>0</v>
      </c>
    </row>
    <row r="93" spans="1:9">
      <c r="A93" s="56">
        <v>151</v>
      </c>
      <c r="B93" s="57">
        <f>PRRAS!C103</f>
        <v>92</v>
      </c>
      <c r="C93" s="57">
        <f>PRRAS!D103</f>
        <v>0</v>
      </c>
      <c r="D93" s="57">
        <f>PRRAS!E103</f>
        <v>0</v>
      </c>
      <c r="E93" s="57">
        <v>0</v>
      </c>
      <c r="F93" s="57">
        <v>0</v>
      </c>
      <c r="G93" s="58">
        <f t="shared" si="2"/>
        <v>0</v>
      </c>
      <c r="H93" s="58">
        <f t="shared" si="3"/>
        <v>0</v>
      </c>
      <c r="I93" s="59">
        <v>0</v>
      </c>
    </row>
    <row r="94" spans="1:9">
      <c r="A94" s="56">
        <v>151</v>
      </c>
      <c r="B94" s="57">
        <f>PRRAS!C104</f>
        <v>93</v>
      </c>
      <c r="C94" s="57">
        <f>PRRAS!D104</f>
        <v>0</v>
      </c>
      <c r="D94" s="57">
        <f>PRRAS!E104</f>
        <v>0</v>
      </c>
      <c r="E94" s="57">
        <v>0</v>
      </c>
      <c r="F94" s="57">
        <v>0</v>
      </c>
      <c r="G94" s="58">
        <f t="shared" si="2"/>
        <v>0</v>
      </c>
      <c r="H94" s="58">
        <f t="shared" si="3"/>
        <v>0</v>
      </c>
      <c r="I94" s="59">
        <v>0</v>
      </c>
    </row>
    <row r="95" spans="1:9">
      <c r="A95" s="56">
        <v>151</v>
      </c>
      <c r="B95" s="57">
        <f>PRRAS!C105</f>
        <v>94</v>
      </c>
      <c r="C95" s="57">
        <f>PRRAS!D105</f>
        <v>0</v>
      </c>
      <c r="D95" s="57">
        <f>PRRAS!E105</f>
        <v>0</v>
      </c>
      <c r="E95" s="57">
        <v>0</v>
      </c>
      <c r="F95" s="57">
        <v>0</v>
      </c>
      <c r="G95" s="58">
        <f t="shared" si="2"/>
        <v>0</v>
      </c>
      <c r="H95" s="58">
        <f t="shared" si="3"/>
        <v>0</v>
      </c>
      <c r="I95" s="59">
        <v>0</v>
      </c>
    </row>
    <row r="96" spans="1:9">
      <c r="A96" s="56">
        <v>151</v>
      </c>
      <c r="B96" s="57">
        <f>PRRAS!C106</f>
        <v>95</v>
      </c>
      <c r="C96" s="57">
        <f>PRRAS!D106</f>
        <v>0</v>
      </c>
      <c r="D96" s="57">
        <f>PRRAS!E106</f>
        <v>0</v>
      </c>
      <c r="E96" s="57">
        <v>0</v>
      </c>
      <c r="F96" s="57">
        <v>0</v>
      </c>
      <c r="G96" s="58">
        <f t="shared" si="2"/>
        <v>0</v>
      </c>
      <c r="H96" s="58">
        <f t="shared" si="3"/>
        <v>0</v>
      </c>
      <c r="I96" s="59">
        <v>0</v>
      </c>
    </row>
    <row r="97" spans="1:9">
      <c r="A97" s="56">
        <v>151</v>
      </c>
      <c r="B97" s="57">
        <f>PRRAS!C107</f>
        <v>96</v>
      </c>
      <c r="C97" s="57">
        <f>PRRAS!D107</f>
        <v>0</v>
      </c>
      <c r="D97" s="57">
        <f>PRRAS!E107</f>
        <v>0</v>
      </c>
      <c r="E97" s="57">
        <v>0</v>
      </c>
      <c r="F97" s="57">
        <v>0</v>
      </c>
      <c r="G97" s="58">
        <f t="shared" si="2"/>
        <v>0</v>
      </c>
      <c r="H97" s="58">
        <f t="shared" si="3"/>
        <v>0</v>
      </c>
      <c r="I97" s="59">
        <v>0</v>
      </c>
    </row>
    <row r="98" spans="1:9">
      <c r="A98" s="56">
        <v>151</v>
      </c>
      <c r="B98" s="57">
        <f>PRRAS!C108</f>
        <v>97</v>
      </c>
      <c r="C98" s="57">
        <f>PRRAS!D108</f>
        <v>0</v>
      </c>
      <c r="D98" s="57">
        <f>PRRAS!E108</f>
        <v>0</v>
      </c>
      <c r="E98" s="57">
        <v>0</v>
      </c>
      <c r="F98" s="57">
        <v>0</v>
      </c>
      <c r="G98" s="58">
        <f t="shared" si="2"/>
        <v>0</v>
      </c>
      <c r="H98" s="58">
        <f t="shared" si="3"/>
        <v>0</v>
      </c>
      <c r="I98" s="59">
        <v>0</v>
      </c>
    </row>
    <row r="99" spans="1:9">
      <c r="A99" s="56">
        <v>151</v>
      </c>
      <c r="B99" s="57">
        <f>PRRAS!C109</f>
        <v>98</v>
      </c>
      <c r="C99" s="57">
        <f>PRRAS!D109</f>
        <v>0</v>
      </c>
      <c r="D99" s="57">
        <f>PRRAS!E109</f>
        <v>0</v>
      </c>
      <c r="E99" s="57">
        <v>0</v>
      </c>
      <c r="F99" s="57">
        <v>0</v>
      </c>
      <c r="G99" s="58">
        <f t="shared" si="2"/>
        <v>0</v>
      </c>
      <c r="H99" s="58">
        <f t="shared" si="3"/>
        <v>0</v>
      </c>
      <c r="I99" s="59">
        <v>0</v>
      </c>
    </row>
    <row r="100" spans="1:9">
      <c r="A100" s="56">
        <v>151</v>
      </c>
      <c r="B100" s="57">
        <f>PRRAS!C110</f>
        <v>99</v>
      </c>
      <c r="C100" s="57">
        <f>PRRAS!D110</f>
        <v>0</v>
      </c>
      <c r="D100" s="57">
        <f>PRRAS!E110</f>
        <v>0</v>
      </c>
      <c r="E100" s="57">
        <v>0</v>
      </c>
      <c r="F100" s="57">
        <v>0</v>
      </c>
      <c r="G100" s="58">
        <f t="shared" si="2"/>
        <v>0</v>
      </c>
      <c r="H100" s="58">
        <f t="shared" si="3"/>
        <v>0</v>
      </c>
      <c r="I100" s="59">
        <v>0</v>
      </c>
    </row>
    <row r="101" spans="1:9">
      <c r="A101" s="56">
        <v>151</v>
      </c>
      <c r="B101" s="57">
        <f>PRRAS!C111</f>
        <v>100</v>
      </c>
      <c r="C101" s="57">
        <f>PRRAS!D111</f>
        <v>0</v>
      </c>
      <c r="D101" s="57">
        <f>PRRAS!E111</f>
        <v>0</v>
      </c>
      <c r="E101" s="57">
        <v>0</v>
      </c>
      <c r="F101" s="57">
        <v>0</v>
      </c>
      <c r="G101" s="58">
        <f t="shared" si="2"/>
        <v>0</v>
      </c>
      <c r="H101" s="58">
        <f t="shared" si="3"/>
        <v>0</v>
      </c>
      <c r="I101" s="59">
        <v>0</v>
      </c>
    </row>
    <row r="102" spans="1:9">
      <c r="A102" s="56">
        <v>151</v>
      </c>
      <c r="B102" s="57">
        <f>PRRAS!C112</f>
        <v>101</v>
      </c>
      <c r="C102" s="57">
        <f>PRRAS!D112</f>
        <v>0</v>
      </c>
      <c r="D102" s="57">
        <f>PRRAS!E112</f>
        <v>0</v>
      </c>
      <c r="E102" s="57">
        <v>0</v>
      </c>
      <c r="F102" s="57">
        <v>0</v>
      </c>
      <c r="G102" s="58">
        <f t="shared" si="2"/>
        <v>0</v>
      </c>
      <c r="H102" s="58">
        <f t="shared" si="3"/>
        <v>0</v>
      </c>
      <c r="I102" s="59">
        <v>0</v>
      </c>
    </row>
    <row r="103" spans="1:9">
      <c r="A103" s="56">
        <v>151</v>
      </c>
      <c r="B103" s="57">
        <f>PRRAS!C113</f>
        <v>102</v>
      </c>
      <c r="C103" s="57">
        <f>PRRAS!D113</f>
        <v>0</v>
      </c>
      <c r="D103" s="57">
        <f>PRRAS!E113</f>
        <v>0</v>
      </c>
      <c r="E103" s="57">
        <v>0</v>
      </c>
      <c r="F103" s="57">
        <v>0</v>
      </c>
      <c r="G103" s="58">
        <f t="shared" si="2"/>
        <v>0</v>
      </c>
      <c r="H103" s="58">
        <f t="shared" si="3"/>
        <v>0</v>
      </c>
      <c r="I103" s="59">
        <v>0</v>
      </c>
    </row>
    <row r="104" spans="1:9">
      <c r="A104" s="56">
        <v>151</v>
      </c>
      <c r="B104" s="57">
        <f>PRRAS!C114</f>
        <v>103</v>
      </c>
      <c r="C104" s="57">
        <f>PRRAS!D114</f>
        <v>0</v>
      </c>
      <c r="D104" s="57">
        <f>PRRAS!E114</f>
        <v>0</v>
      </c>
      <c r="E104" s="57">
        <v>0</v>
      </c>
      <c r="F104" s="57">
        <v>0</v>
      </c>
      <c r="G104" s="58">
        <f t="shared" si="2"/>
        <v>0</v>
      </c>
      <c r="H104" s="58">
        <f t="shared" si="3"/>
        <v>0</v>
      </c>
      <c r="I104" s="59">
        <v>0</v>
      </c>
    </row>
    <row r="105" spans="1:9">
      <c r="A105" s="56">
        <v>151</v>
      </c>
      <c r="B105" s="57">
        <f>PRRAS!C115</f>
        <v>104</v>
      </c>
      <c r="C105" s="57">
        <f>PRRAS!D115</f>
        <v>0</v>
      </c>
      <c r="D105" s="57">
        <f>PRRAS!E115</f>
        <v>0</v>
      </c>
      <c r="E105" s="57">
        <v>0</v>
      </c>
      <c r="F105" s="57">
        <v>0</v>
      </c>
      <c r="G105" s="58">
        <f t="shared" si="2"/>
        <v>0</v>
      </c>
      <c r="H105" s="58">
        <f t="shared" si="3"/>
        <v>0</v>
      </c>
      <c r="I105" s="59">
        <v>0</v>
      </c>
    </row>
    <row r="106" spans="1:9">
      <c r="A106" s="56">
        <v>151</v>
      </c>
      <c r="B106" s="57">
        <f>PRRAS!C116</f>
        <v>105</v>
      </c>
      <c r="C106" s="57">
        <f>PRRAS!D116</f>
        <v>175291</v>
      </c>
      <c r="D106" s="57">
        <f>PRRAS!E116</f>
        <v>129230</v>
      </c>
      <c r="E106" s="57">
        <v>0</v>
      </c>
      <c r="F106" s="57">
        <v>0</v>
      </c>
      <c r="G106" s="58">
        <f t="shared" si="2"/>
        <v>45543.854999999996</v>
      </c>
      <c r="H106" s="58">
        <f t="shared" si="3"/>
        <v>0</v>
      </c>
      <c r="I106" s="59">
        <v>0</v>
      </c>
    </row>
    <row r="107" spans="1:9">
      <c r="A107" s="56">
        <v>151</v>
      </c>
      <c r="B107" s="57">
        <f>PRRAS!C117</f>
        <v>106</v>
      </c>
      <c r="C107" s="57">
        <f>PRRAS!D117</f>
        <v>0</v>
      </c>
      <c r="D107" s="57">
        <f>PRRAS!E117</f>
        <v>0</v>
      </c>
      <c r="E107" s="57">
        <v>0</v>
      </c>
      <c r="F107" s="57">
        <v>0</v>
      </c>
      <c r="G107" s="58">
        <f t="shared" si="2"/>
        <v>0</v>
      </c>
      <c r="H107" s="58">
        <f t="shared" si="3"/>
        <v>0</v>
      </c>
      <c r="I107" s="59">
        <v>0</v>
      </c>
    </row>
    <row r="108" spans="1:9">
      <c r="A108" s="56">
        <v>151</v>
      </c>
      <c r="B108" s="57">
        <f>PRRAS!C118</f>
        <v>107</v>
      </c>
      <c r="C108" s="57">
        <f>PRRAS!D118</f>
        <v>0</v>
      </c>
      <c r="D108" s="57">
        <f>PRRAS!E118</f>
        <v>0</v>
      </c>
      <c r="E108" s="57">
        <v>0</v>
      </c>
      <c r="F108" s="57">
        <v>0</v>
      </c>
      <c r="G108" s="58">
        <f t="shared" si="2"/>
        <v>0</v>
      </c>
      <c r="H108" s="58">
        <f t="shared" si="3"/>
        <v>0</v>
      </c>
      <c r="I108" s="59">
        <v>0</v>
      </c>
    </row>
    <row r="109" spans="1:9">
      <c r="A109" s="56">
        <v>151</v>
      </c>
      <c r="B109" s="57">
        <f>PRRAS!C119</f>
        <v>108</v>
      </c>
      <c r="C109" s="57">
        <f>PRRAS!D119</f>
        <v>0</v>
      </c>
      <c r="D109" s="57">
        <f>PRRAS!E119</f>
        <v>0</v>
      </c>
      <c r="E109" s="57">
        <v>0</v>
      </c>
      <c r="F109" s="57">
        <v>0</v>
      </c>
      <c r="G109" s="58">
        <f t="shared" si="2"/>
        <v>0</v>
      </c>
      <c r="H109" s="58">
        <f t="shared" si="3"/>
        <v>0</v>
      </c>
      <c r="I109" s="59">
        <v>0</v>
      </c>
    </row>
    <row r="110" spans="1:9">
      <c r="A110" s="56">
        <v>151</v>
      </c>
      <c r="B110" s="57">
        <f>PRRAS!C120</f>
        <v>109</v>
      </c>
      <c r="C110" s="57">
        <f>PRRAS!D120</f>
        <v>0</v>
      </c>
      <c r="D110" s="57">
        <f>PRRAS!E120</f>
        <v>0</v>
      </c>
      <c r="E110" s="57">
        <v>0</v>
      </c>
      <c r="F110" s="57">
        <v>0</v>
      </c>
      <c r="G110" s="58">
        <f t="shared" si="2"/>
        <v>0</v>
      </c>
      <c r="H110" s="58">
        <f t="shared" si="3"/>
        <v>0</v>
      </c>
      <c r="I110" s="59">
        <v>0</v>
      </c>
    </row>
    <row r="111" spans="1:9">
      <c r="A111" s="56">
        <v>151</v>
      </c>
      <c r="B111" s="57">
        <f>PRRAS!C121</f>
        <v>110</v>
      </c>
      <c r="C111" s="57">
        <f>PRRAS!D121</f>
        <v>0</v>
      </c>
      <c r="D111" s="57">
        <f>PRRAS!E121</f>
        <v>0</v>
      </c>
      <c r="E111" s="57">
        <v>0</v>
      </c>
      <c r="F111" s="57">
        <v>0</v>
      </c>
      <c r="G111" s="58">
        <f t="shared" si="2"/>
        <v>0</v>
      </c>
      <c r="H111" s="58">
        <f t="shared" si="3"/>
        <v>0</v>
      </c>
      <c r="I111" s="59">
        <v>0</v>
      </c>
    </row>
    <row r="112" spans="1:9">
      <c r="A112" s="56">
        <v>151</v>
      </c>
      <c r="B112" s="57">
        <f>PRRAS!C122</f>
        <v>111</v>
      </c>
      <c r="C112" s="57">
        <f>PRRAS!D122</f>
        <v>175291</v>
      </c>
      <c r="D112" s="57">
        <f>PRRAS!E122</f>
        <v>129230</v>
      </c>
      <c r="E112" s="57">
        <v>0</v>
      </c>
      <c r="F112" s="57">
        <v>0</v>
      </c>
      <c r="G112" s="58">
        <f t="shared" si="2"/>
        <v>48146.360999999997</v>
      </c>
      <c r="H112" s="58">
        <f t="shared" si="3"/>
        <v>0</v>
      </c>
      <c r="I112" s="59">
        <v>0</v>
      </c>
    </row>
    <row r="113" spans="1:9">
      <c r="A113" s="56">
        <v>151</v>
      </c>
      <c r="B113" s="57">
        <f>PRRAS!C123</f>
        <v>112</v>
      </c>
      <c r="C113" s="57">
        <f>PRRAS!D123</f>
        <v>0</v>
      </c>
      <c r="D113" s="57">
        <f>PRRAS!E123</f>
        <v>0</v>
      </c>
      <c r="E113" s="57">
        <v>0</v>
      </c>
      <c r="F113" s="57">
        <v>0</v>
      </c>
      <c r="G113" s="58">
        <f t="shared" si="2"/>
        <v>0</v>
      </c>
      <c r="H113" s="58">
        <f t="shared" si="3"/>
        <v>0</v>
      </c>
      <c r="I113" s="59">
        <v>0</v>
      </c>
    </row>
    <row r="114" spans="1:9">
      <c r="A114" s="56">
        <v>151</v>
      </c>
      <c r="B114" s="57">
        <f>PRRAS!C124</f>
        <v>113</v>
      </c>
      <c r="C114" s="57">
        <f>PRRAS!D124</f>
        <v>0</v>
      </c>
      <c r="D114" s="57">
        <f>PRRAS!E124</f>
        <v>0</v>
      </c>
      <c r="E114" s="57">
        <v>0</v>
      </c>
      <c r="F114" s="57">
        <v>0</v>
      </c>
      <c r="G114" s="58">
        <f t="shared" si="2"/>
        <v>0</v>
      </c>
      <c r="H114" s="58">
        <f t="shared" si="3"/>
        <v>0</v>
      </c>
      <c r="I114" s="59">
        <v>0</v>
      </c>
    </row>
    <row r="115" spans="1:9">
      <c r="A115" s="56">
        <v>151</v>
      </c>
      <c r="B115" s="57">
        <f>PRRAS!C125</f>
        <v>114</v>
      </c>
      <c r="C115" s="57">
        <f>PRRAS!D125</f>
        <v>0</v>
      </c>
      <c r="D115" s="57">
        <f>PRRAS!E125</f>
        <v>0</v>
      </c>
      <c r="E115" s="57">
        <v>0</v>
      </c>
      <c r="F115" s="57">
        <v>0</v>
      </c>
      <c r="G115" s="58">
        <f t="shared" si="2"/>
        <v>0</v>
      </c>
      <c r="H115" s="58">
        <f t="shared" si="3"/>
        <v>0</v>
      </c>
      <c r="I115" s="59">
        <v>0</v>
      </c>
    </row>
    <row r="116" spans="1:9">
      <c r="A116" s="56">
        <v>151</v>
      </c>
      <c r="B116" s="57">
        <f>PRRAS!C126</f>
        <v>115</v>
      </c>
      <c r="C116" s="57">
        <f>PRRAS!D126</f>
        <v>0</v>
      </c>
      <c r="D116" s="57">
        <f>PRRAS!E126</f>
        <v>0</v>
      </c>
      <c r="E116" s="57">
        <v>0</v>
      </c>
      <c r="F116" s="57">
        <v>0</v>
      </c>
      <c r="G116" s="58">
        <f t="shared" si="2"/>
        <v>0</v>
      </c>
      <c r="H116" s="58">
        <f t="shared" si="3"/>
        <v>0</v>
      </c>
      <c r="I116" s="59">
        <v>0</v>
      </c>
    </row>
    <row r="117" spans="1:9">
      <c r="A117" s="56">
        <v>151</v>
      </c>
      <c r="B117" s="57">
        <f>PRRAS!C127</f>
        <v>116</v>
      </c>
      <c r="C117" s="57">
        <f>PRRAS!D127</f>
        <v>175291</v>
      </c>
      <c r="D117" s="57">
        <f>PRRAS!E127</f>
        <v>129230</v>
      </c>
      <c r="E117" s="57">
        <v>0</v>
      </c>
      <c r="F117" s="57">
        <v>0</v>
      </c>
      <c r="G117" s="58">
        <f t="shared" si="2"/>
        <v>50315.116000000002</v>
      </c>
      <c r="H117" s="58">
        <f t="shared" si="3"/>
        <v>0</v>
      </c>
      <c r="I117" s="59">
        <v>0</v>
      </c>
    </row>
    <row r="118" spans="1:9">
      <c r="A118" s="56">
        <v>151</v>
      </c>
      <c r="B118" s="57">
        <f>PRRAS!C128</f>
        <v>117</v>
      </c>
      <c r="C118" s="57">
        <f>PRRAS!D128</f>
        <v>0</v>
      </c>
      <c r="D118" s="57">
        <f>PRRAS!E128</f>
        <v>0</v>
      </c>
      <c r="E118" s="57">
        <v>0</v>
      </c>
      <c r="F118" s="57">
        <v>0</v>
      </c>
      <c r="G118" s="58">
        <f t="shared" si="2"/>
        <v>0</v>
      </c>
      <c r="H118" s="58">
        <f t="shared" si="3"/>
        <v>0</v>
      </c>
      <c r="I118" s="59">
        <v>0</v>
      </c>
    </row>
    <row r="119" spans="1:9">
      <c r="A119" s="56">
        <v>151</v>
      </c>
      <c r="B119" s="57">
        <f>PRRAS!C129</f>
        <v>118</v>
      </c>
      <c r="C119" s="57">
        <f>PRRAS!D129</f>
        <v>0</v>
      </c>
      <c r="D119" s="57">
        <f>PRRAS!E129</f>
        <v>0</v>
      </c>
      <c r="E119" s="57">
        <v>0</v>
      </c>
      <c r="F119" s="57">
        <v>0</v>
      </c>
      <c r="G119" s="58">
        <f t="shared" si="2"/>
        <v>0</v>
      </c>
      <c r="H119" s="58">
        <f t="shared" si="3"/>
        <v>0</v>
      </c>
      <c r="I119" s="59">
        <v>0</v>
      </c>
    </row>
    <row r="120" spans="1:9">
      <c r="A120" s="56">
        <v>151</v>
      </c>
      <c r="B120" s="57">
        <f>PRRAS!C130</f>
        <v>119</v>
      </c>
      <c r="C120" s="57">
        <f>PRRAS!D130</f>
        <v>0</v>
      </c>
      <c r="D120" s="57">
        <f>PRRAS!E130</f>
        <v>0</v>
      </c>
      <c r="E120" s="57">
        <v>0</v>
      </c>
      <c r="F120" s="57">
        <v>0</v>
      </c>
      <c r="G120" s="58">
        <f t="shared" si="2"/>
        <v>0</v>
      </c>
      <c r="H120" s="58">
        <f t="shared" si="3"/>
        <v>0</v>
      </c>
      <c r="I120" s="59">
        <v>0</v>
      </c>
    </row>
    <row r="121" spans="1:9">
      <c r="A121" s="56">
        <v>151</v>
      </c>
      <c r="B121" s="57">
        <f>PRRAS!C131</f>
        <v>120</v>
      </c>
      <c r="C121" s="57">
        <f>PRRAS!D131</f>
        <v>0</v>
      </c>
      <c r="D121" s="57">
        <f>PRRAS!E131</f>
        <v>0</v>
      </c>
      <c r="E121" s="57">
        <v>0</v>
      </c>
      <c r="F121" s="57">
        <v>0</v>
      </c>
      <c r="G121" s="58">
        <f t="shared" si="2"/>
        <v>0</v>
      </c>
      <c r="H121" s="58">
        <f t="shared" si="3"/>
        <v>0</v>
      </c>
      <c r="I121" s="59">
        <v>0</v>
      </c>
    </row>
    <row r="122" spans="1:9">
      <c r="A122" s="56">
        <v>151</v>
      </c>
      <c r="B122" s="57">
        <f>PRRAS!C132</f>
        <v>121</v>
      </c>
      <c r="C122" s="57">
        <f>PRRAS!D132</f>
        <v>0</v>
      </c>
      <c r="D122" s="57">
        <f>PRRAS!E132</f>
        <v>0</v>
      </c>
      <c r="E122" s="57">
        <v>0</v>
      </c>
      <c r="F122" s="57">
        <v>0</v>
      </c>
      <c r="G122" s="58">
        <f t="shared" si="2"/>
        <v>0</v>
      </c>
      <c r="H122" s="58">
        <f t="shared" si="3"/>
        <v>0</v>
      </c>
      <c r="I122" s="59">
        <v>0</v>
      </c>
    </row>
    <row r="123" spans="1:9">
      <c r="A123" s="56">
        <v>151</v>
      </c>
      <c r="B123" s="57">
        <f>PRRAS!C133</f>
        <v>122</v>
      </c>
      <c r="C123" s="57">
        <f>PRRAS!D133</f>
        <v>0</v>
      </c>
      <c r="D123" s="57">
        <f>PRRAS!E133</f>
        <v>0</v>
      </c>
      <c r="E123" s="57">
        <v>0</v>
      </c>
      <c r="F123" s="57">
        <v>0</v>
      </c>
      <c r="G123" s="58">
        <f t="shared" si="2"/>
        <v>0</v>
      </c>
      <c r="H123" s="58">
        <f t="shared" si="3"/>
        <v>0</v>
      </c>
      <c r="I123" s="59">
        <v>0</v>
      </c>
    </row>
    <row r="124" spans="1:9">
      <c r="A124" s="56">
        <v>151</v>
      </c>
      <c r="B124" s="57">
        <f>PRRAS!C134</f>
        <v>123</v>
      </c>
      <c r="C124" s="57">
        <f>PRRAS!D134</f>
        <v>60471</v>
      </c>
      <c r="D124" s="57">
        <f>PRRAS!E134</f>
        <v>156782</v>
      </c>
      <c r="E124" s="57">
        <v>0</v>
      </c>
      <c r="F124" s="57">
        <v>0</v>
      </c>
      <c r="G124" s="58">
        <f t="shared" si="2"/>
        <v>46006.305</v>
      </c>
      <c r="H124" s="58">
        <f t="shared" si="3"/>
        <v>0</v>
      </c>
      <c r="I124" s="59">
        <v>0</v>
      </c>
    </row>
    <row r="125" spans="1:9">
      <c r="A125" s="56">
        <v>151</v>
      </c>
      <c r="B125" s="57">
        <f>PRRAS!C135</f>
        <v>124</v>
      </c>
      <c r="C125" s="57">
        <f>PRRAS!D135</f>
        <v>8445</v>
      </c>
      <c r="D125" s="57">
        <f>PRRAS!E135</f>
        <v>776</v>
      </c>
      <c r="E125" s="57">
        <v>0</v>
      </c>
      <c r="F125" s="57">
        <v>0</v>
      </c>
      <c r="G125" s="58">
        <f t="shared" si="2"/>
        <v>1239.6279999999999</v>
      </c>
      <c r="H125" s="58">
        <f t="shared" si="3"/>
        <v>0</v>
      </c>
      <c r="I125" s="59">
        <v>0</v>
      </c>
    </row>
    <row r="126" spans="1:9">
      <c r="A126" s="56">
        <v>151</v>
      </c>
      <c r="B126" s="57">
        <f>PRRAS!C136</f>
        <v>125</v>
      </c>
      <c r="C126" s="57">
        <f>PRRAS!D136</f>
        <v>8445</v>
      </c>
      <c r="D126" s="57">
        <f>PRRAS!E136</f>
        <v>776</v>
      </c>
      <c r="E126" s="57">
        <v>0</v>
      </c>
      <c r="F126" s="57">
        <v>0</v>
      </c>
      <c r="G126" s="58">
        <f t="shared" si="2"/>
        <v>1249.625</v>
      </c>
      <c r="H126" s="58">
        <f t="shared" si="3"/>
        <v>0</v>
      </c>
      <c r="I126" s="59">
        <v>0</v>
      </c>
    </row>
    <row r="127" spans="1:9">
      <c r="A127" s="56">
        <v>151</v>
      </c>
      <c r="B127" s="57">
        <f>PRRAS!C137</f>
        <v>126</v>
      </c>
      <c r="C127" s="57">
        <f>PRRAS!D137</f>
        <v>0</v>
      </c>
      <c r="D127" s="57">
        <f>PRRAS!E137</f>
        <v>0</v>
      </c>
      <c r="E127" s="57">
        <v>0</v>
      </c>
      <c r="F127" s="57">
        <v>0</v>
      </c>
      <c r="G127" s="58">
        <f t="shared" si="2"/>
        <v>0</v>
      </c>
      <c r="H127" s="58">
        <f t="shared" si="3"/>
        <v>0</v>
      </c>
      <c r="I127" s="59">
        <v>0</v>
      </c>
    </row>
    <row r="128" spans="1:9">
      <c r="A128" s="56">
        <v>151</v>
      </c>
      <c r="B128" s="57">
        <f>PRRAS!C138</f>
        <v>127</v>
      </c>
      <c r="C128" s="57">
        <f>PRRAS!D138</f>
        <v>52026</v>
      </c>
      <c r="D128" s="57">
        <f>PRRAS!E138</f>
        <v>156006</v>
      </c>
      <c r="E128" s="57">
        <v>0</v>
      </c>
      <c r="F128" s="57">
        <v>0</v>
      </c>
      <c r="G128" s="58">
        <f t="shared" si="2"/>
        <v>46232.826000000001</v>
      </c>
      <c r="H128" s="58">
        <f t="shared" si="3"/>
        <v>0</v>
      </c>
      <c r="I128" s="59">
        <v>0</v>
      </c>
    </row>
    <row r="129" spans="1:9">
      <c r="A129" s="56">
        <v>151</v>
      </c>
      <c r="B129" s="57">
        <f>PRRAS!C139</f>
        <v>128</v>
      </c>
      <c r="C129" s="57">
        <f>PRRAS!D139</f>
        <v>10817</v>
      </c>
      <c r="D129" s="57">
        <f>PRRAS!E139</f>
        <v>149921</v>
      </c>
      <c r="E129" s="57">
        <v>0</v>
      </c>
      <c r="F129" s="57">
        <v>0</v>
      </c>
      <c r="G129" s="58">
        <f t="shared" si="2"/>
        <v>39764.351999999999</v>
      </c>
      <c r="H129" s="58">
        <f t="shared" si="3"/>
        <v>0</v>
      </c>
      <c r="I129" s="59">
        <v>0</v>
      </c>
    </row>
    <row r="130" spans="1:9">
      <c r="A130" s="56">
        <v>151</v>
      </c>
      <c r="B130" s="57">
        <f>PRRAS!C140</f>
        <v>129</v>
      </c>
      <c r="C130" s="57">
        <f>PRRAS!D140</f>
        <v>41209</v>
      </c>
      <c r="D130" s="57">
        <f>PRRAS!E140</f>
        <v>6085</v>
      </c>
      <c r="E130" s="57">
        <v>0</v>
      </c>
      <c r="F130" s="57">
        <v>0</v>
      </c>
      <c r="G130" s="58">
        <f t="shared" ref="G130:G193" si="4">(B130/1000)*(C130*1+D130*2)</f>
        <v>6885.8910000000005</v>
      </c>
      <c r="H130" s="58">
        <f t="shared" ref="H130:H193" si="5">ABS(C130-ROUND(C130,0))+ABS(D130-ROUND(D130,0))</f>
        <v>0</v>
      </c>
      <c r="I130" s="59">
        <v>0</v>
      </c>
    </row>
    <row r="131" spans="1:9">
      <c r="A131" s="56">
        <v>151</v>
      </c>
      <c r="B131" s="57">
        <f>PRRAS!C141</f>
        <v>130</v>
      </c>
      <c r="C131" s="57">
        <f>PRRAS!D141</f>
        <v>418077</v>
      </c>
      <c r="D131" s="57">
        <f>PRRAS!E141</f>
        <v>437272</v>
      </c>
      <c r="E131" s="57">
        <v>0</v>
      </c>
      <c r="F131" s="57">
        <v>0</v>
      </c>
      <c r="G131" s="58">
        <f t="shared" si="4"/>
        <v>168040.73</v>
      </c>
      <c r="H131" s="58">
        <f t="shared" si="5"/>
        <v>0</v>
      </c>
      <c r="I131" s="59">
        <v>0</v>
      </c>
    </row>
    <row r="132" spans="1:9">
      <c r="A132" s="56">
        <v>151</v>
      </c>
      <c r="B132" s="57">
        <f>PRRAS!C142</f>
        <v>131</v>
      </c>
      <c r="C132" s="57">
        <f>PRRAS!D142</f>
        <v>418077</v>
      </c>
      <c r="D132" s="57">
        <f>PRRAS!E142</f>
        <v>437272</v>
      </c>
      <c r="E132" s="57">
        <v>0</v>
      </c>
      <c r="F132" s="57">
        <v>0</v>
      </c>
      <c r="G132" s="58">
        <f t="shared" si="4"/>
        <v>169333.351</v>
      </c>
      <c r="H132" s="58">
        <f t="shared" si="5"/>
        <v>0</v>
      </c>
      <c r="I132" s="59">
        <v>0</v>
      </c>
    </row>
    <row r="133" spans="1:9">
      <c r="A133" s="56">
        <v>151</v>
      </c>
      <c r="B133" s="57">
        <f>PRRAS!C143</f>
        <v>132</v>
      </c>
      <c r="C133" s="57">
        <f>PRRAS!D143</f>
        <v>414661</v>
      </c>
      <c r="D133" s="57">
        <f>PRRAS!E143</f>
        <v>437272</v>
      </c>
      <c r="E133" s="57">
        <v>0</v>
      </c>
      <c r="F133" s="57">
        <v>0</v>
      </c>
      <c r="G133" s="58">
        <f t="shared" si="4"/>
        <v>170175.06</v>
      </c>
      <c r="H133" s="58">
        <f t="shared" si="5"/>
        <v>0</v>
      </c>
      <c r="I133" s="59">
        <v>0</v>
      </c>
    </row>
    <row r="134" spans="1:9">
      <c r="A134" s="56">
        <v>151</v>
      </c>
      <c r="B134" s="57">
        <f>PRRAS!C144</f>
        <v>133</v>
      </c>
      <c r="C134" s="57">
        <f>PRRAS!D144</f>
        <v>3416</v>
      </c>
      <c r="D134" s="57">
        <f>PRRAS!E144</f>
        <v>0</v>
      </c>
      <c r="E134" s="57">
        <v>0</v>
      </c>
      <c r="F134" s="57">
        <v>0</v>
      </c>
      <c r="G134" s="58">
        <f t="shared" si="4"/>
        <v>454.32800000000003</v>
      </c>
      <c r="H134" s="58">
        <f t="shared" si="5"/>
        <v>0</v>
      </c>
      <c r="I134" s="59">
        <v>0</v>
      </c>
    </row>
    <row r="135" spans="1:9">
      <c r="A135" s="56">
        <v>151</v>
      </c>
      <c r="B135" s="57">
        <f>PRRAS!C145</f>
        <v>134</v>
      </c>
      <c r="C135" s="57">
        <f>PRRAS!D145</f>
        <v>0</v>
      </c>
      <c r="D135" s="57">
        <f>PRRAS!E145</f>
        <v>0</v>
      </c>
      <c r="E135" s="57">
        <v>0</v>
      </c>
      <c r="F135" s="57">
        <v>0</v>
      </c>
      <c r="G135" s="58">
        <f t="shared" si="4"/>
        <v>0</v>
      </c>
      <c r="H135" s="58">
        <f t="shared" si="5"/>
        <v>0</v>
      </c>
      <c r="I135" s="59">
        <v>0</v>
      </c>
    </row>
    <row r="136" spans="1:9">
      <c r="A136" s="56">
        <v>151</v>
      </c>
      <c r="B136" s="57">
        <f>PRRAS!C146</f>
        <v>135</v>
      </c>
      <c r="C136" s="57">
        <f>PRRAS!D146</f>
        <v>0</v>
      </c>
      <c r="D136" s="57">
        <f>PRRAS!E146</f>
        <v>0</v>
      </c>
      <c r="E136" s="57">
        <v>0</v>
      </c>
      <c r="F136" s="57">
        <v>0</v>
      </c>
      <c r="G136" s="58">
        <f t="shared" si="4"/>
        <v>0</v>
      </c>
      <c r="H136" s="58">
        <f t="shared" si="5"/>
        <v>0</v>
      </c>
      <c r="I136" s="59">
        <v>0</v>
      </c>
    </row>
    <row r="137" spans="1:9">
      <c r="A137" s="56">
        <v>151</v>
      </c>
      <c r="B137" s="57">
        <f>PRRAS!C147</f>
        <v>136</v>
      </c>
      <c r="C137" s="57">
        <f>PRRAS!D147</f>
        <v>0</v>
      </c>
      <c r="D137" s="57">
        <f>PRRAS!E147</f>
        <v>0</v>
      </c>
      <c r="E137" s="57">
        <v>0</v>
      </c>
      <c r="F137" s="57">
        <v>0</v>
      </c>
      <c r="G137" s="58">
        <f t="shared" si="4"/>
        <v>0</v>
      </c>
      <c r="H137" s="58">
        <f t="shared" si="5"/>
        <v>0</v>
      </c>
      <c r="I137" s="59">
        <v>0</v>
      </c>
    </row>
    <row r="138" spans="1:9">
      <c r="A138" s="56">
        <v>151</v>
      </c>
      <c r="B138" s="57">
        <f>PRRAS!C148</f>
        <v>137</v>
      </c>
      <c r="C138" s="57">
        <f>PRRAS!D148</f>
        <v>0</v>
      </c>
      <c r="D138" s="57">
        <f>PRRAS!E148</f>
        <v>0</v>
      </c>
      <c r="E138" s="57">
        <v>0</v>
      </c>
      <c r="F138" s="57">
        <v>0</v>
      </c>
      <c r="G138" s="58">
        <f t="shared" si="4"/>
        <v>0</v>
      </c>
      <c r="H138" s="58">
        <f t="shared" si="5"/>
        <v>0</v>
      </c>
      <c r="I138" s="59">
        <v>0</v>
      </c>
    </row>
    <row r="139" spans="1:9">
      <c r="A139" s="56">
        <v>151</v>
      </c>
      <c r="B139" s="57">
        <f>PRRAS!C149</f>
        <v>138</v>
      </c>
      <c r="C139" s="57">
        <f>PRRAS!D149</f>
        <v>0</v>
      </c>
      <c r="D139" s="57">
        <f>PRRAS!E149</f>
        <v>0</v>
      </c>
      <c r="E139" s="57">
        <v>0</v>
      </c>
      <c r="F139" s="57">
        <v>0</v>
      </c>
      <c r="G139" s="58">
        <f t="shared" si="4"/>
        <v>0</v>
      </c>
      <c r="H139" s="58">
        <f t="shared" si="5"/>
        <v>0</v>
      </c>
      <c r="I139" s="59">
        <v>0</v>
      </c>
    </row>
    <row r="140" spans="1:9">
      <c r="A140" s="56">
        <v>151</v>
      </c>
      <c r="B140" s="57">
        <f>PRRAS!C150</f>
        <v>139</v>
      </c>
      <c r="C140" s="57">
        <f>PRRAS!D150</f>
        <v>0</v>
      </c>
      <c r="D140" s="57">
        <f>PRRAS!E150</f>
        <v>0</v>
      </c>
      <c r="E140" s="57">
        <v>0</v>
      </c>
      <c r="F140" s="57">
        <v>0</v>
      </c>
      <c r="G140" s="58">
        <f t="shared" si="4"/>
        <v>0</v>
      </c>
      <c r="H140" s="58">
        <f t="shared" si="5"/>
        <v>0</v>
      </c>
      <c r="I140" s="59">
        <v>0</v>
      </c>
    </row>
    <row r="141" spans="1:9">
      <c r="A141" s="56">
        <v>151</v>
      </c>
      <c r="B141" s="57">
        <f>PRRAS!C151</f>
        <v>140</v>
      </c>
      <c r="C141" s="57">
        <f>PRRAS!D151</f>
        <v>0</v>
      </c>
      <c r="D141" s="57">
        <f>PRRAS!E151</f>
        <v>0</v>
      </c>
      <c r="E141" s="57">
        <v>0</v>
      </c>
      <c r="F141" s="57">
        <v>0</v>
      </c>
      <c r="G141" s="58">
        <f t="shared" si="4"/>
        <v>0</v>
      </c>
      <c r="H141" s="58">
        <f t="shared" si="5"/>
        <v>0</v>
      </c>
      <c r="I141" s="59">
        <v>0</v>
      </c>
    </row>
    <row r="142" spans="1:9">
      <c r="A142" s="56">
        <v>151</v>
      </c>
      <c r="B142" s="57">
        <f>PRRAS!C152</f>
        <v>141</v>
      </c>
      <c r="C142" s="57">
        <f>PRRAS!D152</f>
        <v>0</v>
      </c>
      <c r="D142" s="57">
        <f>PRRAS!E152</f>
        <v>0</v>
      </c>
      <c r="E142" s="57">
        <v>0</v>
      </c>
      <c r="F142" s="57">
        <v>0</v>
      </c>
      <c r="G142" s="58">
        <f t="shared" si="4"/>
        <v>0</v>
      </c>
      <c r="H142" s="58">
        <f t="shared" si="5"/>
        <v>0</v>
      </c>
      <c r="I142" s="59">
        <v>0</v>
      </c>
    </row>
    <row r="143" spans="1:9">
      <c r="A143" s="56">
        <v>151</v>
      </c>
      <c r="B143" s="57">
        <f>PRRAS!C153</f>
        <v>142</v>
      </c>
      <c r="C143" s="57">
        <f>PRRAS!D153</f>
        <v>0</v>
      </c>
      <c r="D143" s="57">
        <f>PRRAS!E153</f>
        <v>0</v>
      </c>
      <c r="E143" s="57">
        <v>0</v>
      </c>
      <c r="F143" s="57">
        <v>0</v>
      </c>
      <c r="G143" s="58">
        <f t="shared" si="4"/>
        <v>0</v>
      </c>
      <c r="H143" s="58">
        <f t="shared" si="5"/>
        <v>0</v>
      </c>
      <c r="I143" s="59">
        <v>0</v>
      </c>
    </row>
    <row r="144" spans="1:9">
      <c r="A144" s="56">
        <v>151</v>
      </c>
      <c r="B144" s="57">
        <f>PRRAS!C154</f>
        <v>143</v>
      </c>
      <c r="C144" s="57">
        <f>PRRAS!D154</f>
        <v>0</v>
      </c>
      <c r="D144" s="57">
        <f>PRRAS!E154</f>
        <v>0</v>
      </c>
      <c r="E144" s="57">
        <v>0</v>
      </c>
      <c r="F144" s="57">
        <v>0</v>
      </c>
      <c r="G144" s="58">
        <f t="shared" si="4"/>
        <v>0</v>
      </c>
      <c r="H144" s="58">
        <f t="shared" si="5"/>
        <v>0</v>
      </c>
      <c r="I144" s="59">
        <v>0</v>
      </c>
    </row>
    <row r="145" spans="1:9">
      <c r="A145" s="56">
        <v>151</v>
      </c>
      <c r="B145" s="57">
        <f>PRRAS!C155</f>
        <v>144</v>
      </c>
      <c r="C145" s="57">
        <f>PRRAS!D155</f>
        <v>0</v>
      </c>
      <c r="D145" s="57">
        <f>PRRAS!E155</f>
        <v>0</v>
      </c>
      <c r="E145" s="57">
        <v>0</v>
      </c>
      <c r="F145" s="57">
        <v>0</v>
      </c>
      <c r="G145" s="58">
        <f t="shared" si="4"/>
        <v>0</v>
      </c>
      <c r="H145" s="58">
        <f t="shared" si="5"/>
        <v>0</v>
      </c>
      <c r="I145" s="59">
        <v>0</v>
      </c>
    </row>
    <row r="146" spans="1:9">
      <c r="A146" s="56">
        <v>151</v>
      </c>
      <c r="B146" s="57">
        <f>PRRAS!C156</f>
        <v>145</v>
      </c>
      <c r="C146" s="57">
        <f>PRRAS!D156</f>
        <v>0</v>
      </c>
      <c r="D146" s="57">
        <f>PRRAS!E156</f>
        <v>0</v>
      </c>
      <c r="E146" s="57">
        <v>0</v>
      </c>
      <c r="F146" s="57">
        <v>0</v>
      </c>
      <c r="G146" s="58">
        <f t="shared" si="4"/>
        <v>0</v>
      </c>
      <c r="H146" s="58">
        <f t="shared" si="5"/>
        <v>0</v>
      </c>
      <c r="I146" s="59">
        <v>0</v>
      </c>
    </row>
    <row r="147" spans="1:9">
      <c r="A147" s="56">
        <v>151</v>
      </c>
      <c r="B147" s="57">
        <f>PRRAS!C157</f>
        <v>146</v>
      </c>
      <c r="C147" s="57">
        <f>PRRAS!D157</f>
        <v>0</v>
      </c>
      <c r="D147" s="57">
        <f>PRRAS!E157</f>
        <v>0</v>
      </c>
      <c r="E147" s="57">
        <v>0</v>
      </c>
      <c r="F147" s="57">
        <v>0</v>
      </c>
      <c r="G147" s="58">
        <f t="shared" si="4"/>
        <v>0</v>
      </c>
      <c r="H147" s="58">
        <f t="shared" si="5"/>
        <v>0</v>
      </c>
      <c r="I147" s="59">
        <v>0</v>
      </c>
    </row>
    <row r="148" spans="1:9">
      <c r="A148" s="56">
        <v>151</v>
      </c>
      <c r="B148" s="57">
        <f>PRRAS!C158</f>
        <v>147</v>
      </c>
      <c r="C148" s="57">
        <f>PRRAS!D158</f>
        <v>0</v>
      </c>
      <c r="D148" s="57">
        <f>PRRAS!E158</f>
        <v>0</v>
      </c>
      <c r="E148" s="57">
        <v>0</v>
      </c>
      <c r="F148" s="57">
        <v>0</v>
      </c>
      <c r="G148" s="58">
        <f t="shared" si="4"/>
        <v>0</v>
      </c>
      <c r="H148" s="58">
        <f t="shared" si="5"/>
        <v>0</v>
      </c>
      <c r="I148" s="59">
        <v>0</v>
      </c>
    </row>
    <row r="149" spans="1:9">
      <c r="A149" s="56">
        <v>151</v>
      </c>
      <c r="B149" s="57">
        <f>PRRAS!C159</f>
        <v>148</v>
      </c>
      <c r="C149" s="57">
        <f>PRRAS!D159</f>
        <v>3734759</v>
      </c>
      <c r="D149" s="57">
        <f>PRRAS!E159</f>
        <v>3372336</v>
      </c>
      <c r="E149" s="57">
        <v>0</v>
      </c>
      <c r="F149" s="57">
        <v>0</v>
      </c>
      <c r="G149" s="58">
        <f t="shared" si="4"/>
        <v>1550955.7879999999</v>
      </c>
      <c r="H149" s="58">
        <f t="shared" si="5"/>
        <v>0</v>
      </c>
      <c r="I149" s="59">
        <v>0</v>
      </c>
    </row>
    <row r="150" spans="1:9">
      <c r="A150" s="56">
        <v>151</v>
      </c>
      <c r="B150" s="57">
        <f>PRRAS!C160</f>
        <v>149</v>
      </c>
      <c r="C150" s="57">
        <f>PRRAS!D160</f>
        <v>3027219</v>
      </c>
      <c r="D150" s="57">
        <f>PRRAS!E160</f>
        <v>2727237</v>
      </c>
      <c r="E150" s="57">
        <v>0</v>
      </c>
      <c r="F150" s="57">
        <v>0</v>
      </c>
      <c r="G150" s="58">
        <f t="shared" si="4"/>
        <v>1263772.257</v>
      </c>
      <c r="H150" s="58">
        <f t="shared" si="5"/>
        <v>0</v>
      </c>
      <c r="I150" s="59">
        <v>0</v>
      </c>
    </row>
    <row r="151" spans="1:9">
      <c r="A151" s="56">
        <v>151</v>
      </c>
      <c r="B151" s="57">
        <f>PRRAS!C161</f>
        <v>150</v>
      </c>
      <c r="C151" s="57">
        <f>PRRAS!D161</f>
        <v>2504425</v>
      </c>
      <c r="D151" s="57">
        <f>PRRAS!E161</f>
        <v>2241477</v>
      </c>
      <c r="E151" s="57">
        <v>0</v>
      </c>
      <c r="F151" s="57">
        <v>0</v>
      </c>
      <c r="G151" s="58">
        <f t="shared" si="4"/>
        <v>1048106.85</v>
      </c>
      <c r="H151" s="58">
        <f t="shared" si="5"/>
        <v>0</v>
      </c>
      <c r="I151" s="59">
        <v>0</v>
      </c>
    </row>
    <row r="152" spans="1:9">
      <c r="A152" s="56">
        <v>151</v>
      </c>
      <c r="B152" s="57">
        <f>PRRAS!C162</f>
        <v>151</v>
      </c>
      <c r="C152" s="57">
        <f>PRRAS!D162</f>
        <v>2478883</v>
      </c>
      <c r="D152" s="57">
        <f>PRRAS!E162</f>
        <v>2225220</v>
      </c>
      <c r="E152" s="57">
        <v>0</v>
      </c>
      <c r="F152" s="57">
        <v>0</v>
      </c>
      <c r="G152" s="58">
        <f t="shared" si="4"/>
        <v>1046327.7729999999</v>
      </c>
      <c r="H152" s="58">
        <f t="shared" si="5"/>
        <v>0</v>
      </c>
      <c r="I152" s="59">
        <v>0</v>
      </c>
    </row>
    <row r="153" spans="1:9">
      <c r="A153" s="56">
        <v>151</v>
      </c>
      <c r="B153" s="57">
        <f>PRRAS!C163</f>
        <v>152</v>
      </c>
      <c r="C153" s="57">
        <f>PRRAS!D163</f>
        <v>0</v>
      </c>
      <c r="D153" s="57">
        <f>PRRAS!E163</f>
        <v>0</v>
      </c>
      <c r="E153" s="57">
        <v>0</v>
      </c>
      <c r="F153" s="57">
        <v>0</v>
      </c>
      <c r="G153" s="58">
        <f t="shared" si="4"/>
        <v>0</v>
      </c>
      <c r="H153" s="58">
        <f t="shared" si="5"/>
        <v>0</v>
      </c>
      <c r="I153" s="59">
        <v>0</v>
      </c>
    </row>
    <row r="154" spans="1:9">
      <c r="A154" s="56">
        <v>151</v>
      </c>
      <c r="B154" s="57">
        <f>PRRAS!C164</f>
        <v>153</v>
      </c>
      <c r="C154" s="57">
        <f>PRRAS!D164</f>
        <v>13372</v>
      </c>
      <c r="D154" s="57">
        <f>PRRAS!E164</f>
        <v>4257</v>
      </c>
      <c r="E154" s="57">
        <v>0</v>
      </c>
      <c r="F154" s="57">
        <v>0</v>
      </c>
      <c r="G154" s="58">
        <f t="shared" si="4"/>
        <v>3348.558</v>
      </c>
      <c r="H154" s="58">
        <f t="shared" si="5"/>
        <v>0</v>
      </c>
      <c r="I154" s="59">
        <v>0</v>
      </c>
    </row>
    <row r="155" spans="1:9">
      <c r="A155" s="56">
        <v>151</v>
      </c>
      <c r="B155" s="57">
        <f>PRRAS!C165</f>
        <v>154</v>
      </c>
      <c r="C155" s="57">
        <f>PRRAS!D165</f>
        <v>12170</v>
      </c>
      <c r="D155" s="57">
        <f>PRRAS!E165</f>
        <v>12000</v>
      </c>
      <c r="E155" s="57">
        <v>0</v>
      </c>
      <c r="F155" s="57">
        <v>0</v>
      </c>
      <c r="G155" s="58">
        <f t="shared" si="4"/>
        <v>5570.18</v>
      </c>
      <c r="H155" s="58">
        <f t="shared" si="5"/>
        <v>0</v>
      </c>
      <c r="I155" s="59">
        <v>0</v>
      </c>
    </row>
    <row r="156" spans="1:9">
      <c r="A156" s="56">
        <v>151</v>
      </c>
      <c r="B156" s="57">
        <f>PRRAS!C166</f>
        <v>155</v>
      </c>
      <c r="C156" s="57">
        <f>PRRAS!D166</f>
        <v>116140</v>
      </c>
      <c r="D156" s="57">
        <f>PRRAS!E166</f>
        <v>96812</v>
      </c>
      <c r="E156" s="57">
        <v>0</v>
      </c>
      <c r="F156" s="57">
        <v>0</v>
      </c>
      <c r="G156" s="58">
        <f t="shared" si="4"/>
        <v>48013.42</v>
      </c>
      <c r="H156" s="58">
        <f t="shared" si="5"/>
        <v>0</v>
      </c>
      <c r="I156" s="59">
        <v>0</v>
      </c>
    </row>
    <row r="157" spans="1:9">
      <c r="A157" s="56">
        <v>151</v>
      </c>
      <c r="B157" s="57">
        <f>PRRAS!C167</f>
        <v>156</v>
      </c>
      <c r="C157" s="57">
        <f>PRRAS!D167</f>
        <v>406654</v>
      </c>
      <c r="D157" s="57">
        <f>PRRAS!E167</f>
        <v>388948</v>
      </c>
      <c r="E157" s="57">
        <v>0</v>
      </c>
      <c r="F157" s="57">
        <v>0</v>
      </c>
      <c r="G157" s="58">
        <f t="shared" si="4"/>
        <v>184789.8</v>
      </c>
      <c r="H157" s="58">
        <f t="shared" si="5"/>
        <v>0</v>
      </c>
      <c r="I157" s="59">
        <v>0</v>
      </c>
    </row>
    <row r="158" spans="1:9">
      <c r="A158" s="56">
        <v>151</v>
      </c>
      <c r="B158" s="57">
        <f>PRRAS!C168</f>
        <v>157</v>
      </c>
      <c r="C158" s="57">
        <f>PRRAS!D168</f>
        <v>0</v>
      </c>
      <c r="D158" s="57">
        <f>PRRAS!E168</f>
        <v>0</v>
      </c>
      <c r="E158" s="57">
        <v>0</v>
      </c>
      <c r="F158" s="57">
        <v>0</v>
      </c>
      <c r="G158" s="58">
        <f t="shared" si="4"/>
        <v>0</v>
      </c>
      <c r="H158" s="58">
        <f t="shared" si="5"/>
        <v>0</v>
      </c>
      <c r="I158" s="59">
        <v>0</v>
      </c>
    </row>
    <row r="159" spans="1:9">
      <c r="A159" s="56">
        <v>151</v>
      </c>
      <c r="B159" s="57">
        <f>PRRAS!C169</f>
        <v>158</v>
      </c>
      <c r="C159" s="57">
        <f>PRRAS!D169</f>
        <v>403358</v>
      </c>
      <c r="D159" s="57">
        <f>PRRAS!E169</f>
        <v>388948</v>
      </c>
      <c r="E159" s="57">
        <v>0</v>
      </c>
      <c r="F159" s="57">
        <v>0</v>
      </c>
      <c r="G159" s="58">
        <f t="shared" si="4"/>
        <v>186638.13200000001</v>
      </c>
      <c r="H159" s="58">
        <f t="shared" si="5"/>
        <v>0</v>
      </c>
      <c r="I159" s="59">
        <v>0</v>
      </c>
    </row>
    <row r="160" spans="1:9">
      <c r="A160" s="56">
        <v>151</v>
      </c>
      <c r="B160" s="57">
        <f>PRRAS!C170</f>
        <v>159</v>
      </c>
      <c r="C160" s="57">
        <f>PRRAS!D170</f>
        <v>3296</v>
      </c>
      <c r="D160" s="57">
        <f>PRRAS!E170</f>
        <v>0</v>
      </c>
      <c r="E160" s="57">
        <v>0</v>
      </c>
      <c r="F160" s="57">
        <v>0</v>
      </c>
      <c r="G160" s="58">
        <f t="shared" si="4"/>
        <v>524.06399999999996</v>
      </c>
      <c r="H160" s="58">
        <f t="shared" si="5"/>
        <v>0</v>
      </c>
      <c r="I160" s="59">
        <v>0</v>
      </c>
    </row>
    <row r="161" spans="1:9">
      <c r="A161" s="56">
        <v>151</v>
      </c>
      <c r="B161" s="57">
        <f>PRRAS!C171</f>
        <v>160</v>
      </c>
      <c r="C161" s="57">
        <f>PRRAS!D171</f>
        <v>686947</v>
      </c>
      <c r="D161" s="57">
        <f>PRRAS!E171</f>
        <v>606487</v>
      </c>
      <c r="E161" s="57">
        <v>0</v>
      </c>
      <c r="F161" s="57">
        <v>0</v>
      </c>
      <c r="G161" s="58">
        <f t="shared" si="4"/>
        <v>303987.36</v>
      </c>
      <c r="H161" s="58">
        <f t="shared" si="5"/>
        <v>0</v>
      </c>
      <c r="I161" s="59">
        <v>0</v>
      </c>
    </row>
    <row r="162" spans="1:9">
      <c r="A162" s="56">
        <v>151</v>
      </c>
      <c r="B162" s="57">
        <f>PRRAS!C172</f>
        <v>161</v>
      </c>
      <c r="C162" s="57">
        <f>PRRAS!D172</f>
        <v>130774</v>
      </c>
      <c r="D162" s="57">
        <f>PRRAS!E172</f>
        <v>80366</v>
      </c>
      <c r="E162" s="57">
        <v>0</v>
      </c>
      <c r="F162" s="57">
        <v>0</v>
      </c>
      <c r="G162" s="58">
        <f t="shared" si="4"/>
        <v>46932.466</v>
      </c>
      <c r="H162" s="58">
        <f t="shared" si="5"/>
        <v>0</v>
      </c>
      <c r="I162" s="59">
        <v>0</v>
      </c>
    </row>
    <row r="163" spans="1:9">
      <c r="A163" s="56">
        <v>151</v>
      </c>
      <c r="B163" s="57">
        <f>PRRAS!C173</f>
        <v>162</v>
      </c>
      <c r="C163" s="57">
        <f>PRRAS!D173</f>
        <v>23964</v>
      </c>
      <c r="D163" s="57">
        <f>PRRAS!E173</f>
        <v>1535</v>
      </c>
      <c r="E163" s="57">
        <v>0</v>
      </c>
      <c r="F163" s="57">
        <v>0</v>
      </c>
      <c r="G163" s="58">
        <f t="shared" si="4"/>
        <v>4379.5079999999998</v>
      </c>
      <c r="H163" s="58">
        <f t="shared" si="5"/>
        <v>0</v>
      </c>
      <c r="I163" s="59">
        <v>0</v>
      </c>
    </row>
    <row r="164" spans="1:9">
      <c r="A164" s="56">
        <v>151</v>
      </c>
      <c r="B164" s="57">
        <f>PRRAS!C174</f>
        <v>163</v>
      </c>
      <c r="C164" s="57">
        <f>PRRAS!D174</f>
        <v>102156</v>
      </c>
      <c r="D164" s="57">
        <f>PRRAS!E174</f>
        <v>73993</v>
      </c>
      <c r="E164" s="57">
        <v>0</v>
      </c>
      <c r="F164" s="57">
        <v>0</v>
      </c>
      <c r="G164" s="58">
        <f t="shared" si="4"/>
        <v>40773.146000000001</v>
      </c>
      <c r="H164" s="58">
        <f t="shared" si="5"/>
        <v>0</v>
      </c>
      <c r="I164" s="59">
        <v>0</v>
      </c>
    </row>
    <row r="165" spans="1:9">
      <c r="A165" s="56">
        <v>151</v>
      </c>
      <c r="B165" s="57">
        <f>PRRAS!C175</f>
        <v>164</v>
      </c>
      <c r="C165" s="57">
        <f>PRRAS!D175</f>
        <v>3630</v>
      </c>
      <c r="D165" s="57">
        <f>PRRAS!E175</f>
        <v>4046</v>
      </c>
      <c r="E165" s="57">
        <v>0</v>
      </c>
      <c r="F165" s="57">
        <v>0</v>
      </c>
      <c r="G165" s="58">
        <f t="shared" si="4"/>
        <v>1922.4080000000001</v>
      </c>
      <c r="H165" s="58">
        <f t="shared" si="5"/>
        <v>0</v>
      </c>
      <c r="I165" s="59">
        <v>0</v>
      </c>
    </row>
    <row r="166" spans="1:9">
      <c r="A166" s="56">
        <v>151</v>
      </c>
      <c r="B166" s="57">
        <f>PRRAS!C176</f>
        <v>165</v>
      </c>
      <c r="C166" s="57">
        <f>PRRAS!D176</f>
        <v>1024</v>
      </c>
      <c r="D166" s="57">
        <f>PRRAS!E176</f>
        <v>792</v>
      </c>
      <c r="E166" s="57">
        <v>0</v>
      </c>
      <c r="F166" s="57">
        <v>0</v>
      </c>
      <c r="G166" s="58">
        <f t="shared" si="4"/>
        <v>430.32</v>
      </c>
      <c r="H166" s="58">
        <f t="shared" si="5"/>
        <v>0</v>
      </c>
      <c r="I166" s="59">
        <v>0</v>
      </c>
    </row>
    <row r="167" spans="1:9">
      <c r="A167" s="56">
        <v>151</v>
      </c>
      <c r="B167" s="57">
        <f>PRRAS!C177</f>
        <v>166</v>
      </c>
      <c r="C167" s="57">
        <f>PRRAS!D177</f>
        <v>372284</v>
      </c>
      <c r="D167" s="57">
        <f>PRRAS!E177</f>
        <v>361247</v>
      </c>
      <c r="E167" s="57">
        <v>0</v>
      </c>
      <c r="F167" s="57">
        <v>0</v>
      </c>
      <c r="G167" s="58">
        <f t="shared" si="4"/>
        <v>181733.14800000002</v>
      </c>
      <c r="H167" s="58">
        <f t="shared" si="5"/>
        <v>0</v>
      </c>
      <c r="I167" s="59">
        <v>0</v>
      </c>
    </row>
    <row r="168" spans="1:9">
      <c r="A168" s="56">
        <v>151</v>
      </c>
      <c r="B168" s="57">
        <f>PRRAS!C178</f>
        <v>167</v>
      </c>
      <c r="C168" s="57">
        <f>PRRAS!D178</f>
        <v>60554</v>
      </c>
      <c r="D168" s="57">
        <f>PRRAS!E178</f>
        <v>90523</v>
      </c>
      <c r="E168" s="57">
        <v>0</v>
      </c>
      <c r="F168" s="57">
        <v>0</v>
      </c>
      <c r="G168" s="58">
        <f t="shared" si="4"/>
        <v>40347.200000000004</v>
      </c>
      <c r="H168" s="58">
        <f t="shared" si="5"/>
        <v>0</v>
      </c>
      <c r="I168" s="59">
        <v>0</v>
      </c>
    </row>
    <row r="169" spans="1:9">
      <c r="A169" s="56">
        <v>151</v>
      </c>
      <c r="B169" s="57">
        <f>PRRAS!C179</f>
        <v>168</v>
      </c>
      <c r="C169" s="57">
        <f>PRRAS!D179</f>
        <v>183687</v>
      </c>
      <c r="D169" s="57">
        <f>PRRAS!E179</f>
        <v>134026</v>
      </c>
      <c r="E169" s="57">
        <v>0</v>
      </c>
      <c r="F169" s="57">
        <v>0</v>
      </c>
      <c r="G169" s="58">
        <f t="shared" si="4"/>
        <v>75892.152000000002</v>
      </c>
      <c r="H169" s="58">
        <f t="shared" si="5"/>
        <v>0</v>
      </c>
      <c r="I169" s="59">
        <v>0</v>
      </c>
    </row>
    <row r="170" spans="1:9">
      <c r="A170" s="56">
        <v>151</v>
      </c>
      <c r="B170" s="57">
        <f>PRRAS!C180</f>
        <v>169</v>
      </c>
      <c r="C170" s="57">
        <f>PRRAS!D180</f>
        <v>95401</v>
      </c>
      <c r="D170" s="57">
        <f>PRRAS!E180</f>
        <v>92063</v>
      </c>
      <c r="E170" s="57">
        <v>0</v>
      </c>
      <c r="F170" s="57">
        <v>0</v>
      </c>
      <c r="G170" s="58">
        <f t="shared" si="4"/>
        <v>47240.063000000002</v>
      </c>
      <c r="H170" s="58">
        <f t="shared" si="5"/>
        <v>0</v>
      </c>
      <c r="I170" s="59">
        <v>0</v>
      </c>
    </row>
    <row r="171" spans="1:9">
      <c r="A171" s="56">
        <v>151</v>
      </c>
      <c r="B171" s="57">
        <f>PRRAS!C181</f>
        <v>170</v>
      </c>
      <c r="C171" s="57">
        <f>PRRAS!D181</f>
        <v>17945</v>
      </c>
      <c r="D171" s="57">
        <f>PRRAS!E181</f>
        <v>23000</v>
      </c>
      <c r="E171" s="57">
        <v>0</v>
      </c>
      <c r="F171" s="57">
        <v>0</v>
      </c>
      <c r="G171" s="58">
        <f t="shared" si="4"/>
        <v>10870.650000000001</v>
      </c>
      <c r="H171" s="58">
        <f t="shared" si="5"/>
        <v>0</v>
      </c>
      <c r="I171" s="59">
        <v>0</v>
      </c>
    </row>
    <row r="172" spans="1:9">
      <c r="A172" s="56">
        <v>151</v>
      </c>
      <c r="B172" s="57">
        <f>PRRAS!C182</f>
        <v>171</v>
      </c>
      <c r="C172" s="57">
        <f>PRRAS!D182</f>
        <v>13279</v>
      </c>
      <c r="D172" s="57">
        <f>PRRAS!E182</f>
        <v>19105</v>
      </c>
      <c r="E172" s="57">
        <v>0</v>
      </c>
      <c r="F172" s="57">
        <v>0</v>
      </c>
      <c r="G172" s="58">
        <f t="shared" si="4"/>
        <v>8804.6190000000006</v>
      </c>
      <c r="H172" s="58">
        <f t="shared" si="5"/>
        <v>0</v>
      </c>
      <c r="I172" s="59">
        <v>0</v>
      </c>
    </row>
    <row r="173" spans="1:9">
      <c r="A173" s="56">
        <v>151</v>
      </c>
      <c r="B173" s="57">
        <f>PRRAS!C183</f>
        <v>172</v>
      </c>
      <c r="C173" s="57">
        <f>PRRAS!D183</f>
        <v>0</v>
      </c>
      <c r="D173" s="57">
        <f>PRRAS!E183</f>
        <v>0</v>
      </c>
      <c r="E173" s="57">
        <v>0</v>
      </c>
      <c r="F173" s="57">
        <v>0</v>
      </c>
      <c r="G173" s="58">
        <f t="shared" si="4"/>
        <v>0</v>
      </c>
      <c r="H173" s="58">
        <f t="shared" si="5"/>
        <v>0</v>
      </c>
      <c r="I173" s="59">
        <v>0</v>
      </c>
    </row>
    <row r="174" spans="1:9">
      <c r="A174" s="56">
        <v>151</v>
      </c>
      <c r="B174" s="57">
        <f>PRRAS!C184</f>
        <v>173</v>
      </c>
      <c r="C174" s="57">
        <f>PRRAS!D184</f>
        <v>1418</v>
      </c>
      <c r="D174" s="57">
        <f>PRRAS!E184</f>
        <v>2530</v>
      </c>
      <c r="E174" s="57">
        <v>0</v>
      </c>
      <c r="F174" s="57">
        <v>0</v>
      </c>
      <c r="G174" s="58">
        <f t="shared" si="4"/>
        <v>1120.694</v>
      </c>
      <c r="H174" s="58">
        <f t="shared" si="5"/>
        <v>0</v>
      </c>
      <c r="I174" s="59">
        <v>0</v>
      </c>
    </row>
    <row r="175" spans="1:9">
      <c r="A175" s="56">
        <v>151</v>
      </c>
      <c r="B175" s="57">
        <f>PRRAS!C185</f>
        <v>174</v>
      </c>
      <c r="C175" s="57">
        <f>PRRAS!D185</f>
        <v>145196</v>
      </c>
      <c r="D175" s="57">
        <f>PRRAS!E185</f>
        <v>128261</v>
      </c>
      <c r="E175" s="57">
        <v>0</v>
      </c>
      <c r="F175" s="57">
        <v>0</v>
      </c>
      <c r="G175" s="58">
        <f t="shared" si="4"/>
        <v>69898.932000000001</v>
      </c>
      <c r="H175" s="58">
        <f t="shared" si="5"/>
        <v>0</v>
      </c>
      <c r="I175" s="59">
        <v>0</v>
      </c>
    </row>
    <row r="176" spans="1:9">
      <c r="A176" s="56">
        <v>151</v>
      </c>
      <c r="B176" s="57">
        <f>PRRAS!C186</f>
        <v>175</v>
      </c>
      <c r="C176" s="57">
        <f>PRRAS!D186</f>
        <v>11166</v>
      </c>
      <c r="D176" s="57">
        <f>PRRAS!E186</f>
        <v>9854</v>
      </c>
      <c r="E176" s="57">
        <v>0</v>
      </c>
      <c r="F176" s="57">
        <v>0</v>
      </c>
      <c r="G176" s="58">
        <f t="shared" si="4"/>
        <v>5402.95</v>
      </c>
      <c r="H176" s="58">
        <f t="shared" si="5"/>
        <v>0</v>
      </c>
      <c r="I176" s="59">
        <v>0</v>
      </c>
    </row>
    <row r="177" spans="1:9">
      <c r="A177" s="56">
        <v>151</v>
      </c>
      <c r="B177" s="57">
        <f>PRRAS!C187</f>
        <v>176</v>
      </c>
      <c r="C177" s="57">
        <f>PRRAS!D187</f>
        <v>56197</v>
      </c>
      <c r="D177" s="57">
        <f>PRRAS!E187</f>
        <v>68492</v>
      </c>
      <c r="E177" s="57">
        <v>0</v>
      </c>
      <c r="F177" s="57">
        <v>0</v>
      </c>
      <c r="G177" s="58">
        <f t="shared" si="4"/>
        <v>33999.856</v>
      </c>
      <c r="H177" s="58">
        <f t="shared" si="5"/>
        <v>0</v>
      </c>
      <c r="I177" s="59">
        <v>0</v>
      </c>
    </row>
    <row r="178" spans="1:9">
      <c r="A178" s="56">
        <v>151</v>
      </c>
      <c r="B178" s="57">
        <f>PRRAS!C188</f>
        <v>177</v>
      </c>
      <c r="C178" s="57">
        <f>PRRAS!D188</f>
        <v>3769</v>
      </c>
      <c r="D178" s="57">
        <f>PRRAS!E188</f>
        <v>0</v>
      </c>
      <c r="E178" s="57">
        <v>0</v>
      </c>
      <c r="F178" s="57">
        <v>0</v>
      </c>
      <c r="G178" s="58">
        <f t="shared" si="4"/>
        <v>667.11299999999994</v>
      </c>
      <c r="H178" s="58">
        <f t="shared" si="5"/>
        <v>0</v>
      </c>
      <c r="I178" s="59">
        <v>0</v>
      </c>
    </row>
    <row r="179" spans="1:9">
      <c r="A179" s="56">
        <v>151</v>
      </c>
      <c r="B179" s="57">
        <f>PRRAS!C189</f>
        <v>178</v>
      </c>
      <c r="C179" s="57">
        <f>PRRAS!D189</f>
        <v>15677</v>
      </c>
      <c r="D179" s="57">
        <f>PRRAS!E189</f>
        <v>14937</v>
      </c>
      <c r="E179" s="57">
        <v>0</v>
      </c>
      <c r="F179" s="57">
        <v>0</v>
      </c>
      <c r="G179" s="58">
        <f t="shared" si="4"/>
        <v>8108.0779999999995</v>
      </c>
      <c r="H179" s="58">
        <f t="shared" si="5"/>
        <v>0</v>
      </c>
      <c r="I179" s="59">
        <v>0</v>
      </c>
    </row>
    <row r="180" spans="1:9">
      <c r="A180" s="56">
        <v>151</v>
      </c>
      <c r="B180" s="57">
        <f>PRRAS!C190</f>
        <v>179</v>
      </c>
      <c r="C180" s="57">
        <f>PRRAS!D190</f>
        <v>8805</v>
      </c>
      <c r="D180" s="57">
        <f>PRRAS!E190</f>
        <v>5956</v>
      </c>
      <c r="E180" s="57">
        <v>0</v>
      </c>
      <c r="F180" s="57">
        <v>0</v>
      </c>
      <c r="G180" s="58">
        <f t="shared" si="4"/>
        <v>3708.3429999999998</v>
      </c>
      <c r="H180" s="58">
        <f t="shared" si="5"/>
        <v>0</v>
      </c>
      <c r="I180" s="59">
        <v>0</v>
      </c>
    </row>
    <row r="181" spans="1:9">
      <c r="A181" s="56">
        <v>151</v>
      </c>
      <c r="B181" s="57">
        <f>PRRAS!C191</f>
        <v>180</v>
      </c>
      <c r="C181" s="57">
        <f>PRRAS!D191</f>
        <v>8765</v>
      </c>
      <c r="D181" s="57">
        <f>PRRAS!E191</f>
        <v>7626</v>
      </c>
      <c r="E181" s="57">
        <v>0</v>
      </c>
      <c r="F181" s="57">
        <v>0</v>
      </c>
      <c r="G181" s="58">
        <f t="shared" si="4"/>
        <v>4323.0599999999995</v>
      </c>
      <c r="H181" s="58">
        <f t="shared" si="5"/>
        <v>0</v>
      </c>
      <c r="I181" s="59">
        <v>0</v>
      </c>
    </row>
    <row r="182" spans="1:9">
      <c r="A182" s="56">
        <v>151</v>
      </c>
      <c r="B182" s="57">
        <f>PRRAS!C192</f>
        <v>181</v>
      </c>
      <c r="C182" s="57">
        <f>PRRAS!D192</f>
        <v>4539</v>
      </c>
      <c r="D182" s="57">
        <f>PRRAS!E192</f>
        <v>3073</v>
      </c>
      <c r="E182" s="57">
        <v>0</v>
      </c>
      <c r="F182" s="57">
        <v>0</v>
      </c>
      <c r="G182" s="58">
        <f t="shared" si="4"/>
        <v>1933.9849999999999</v>
      </c>
      <c r="H182" s="58">
        <f t="shared" si="5"/>
        <v>0</v>
      </c>
      <c r="I182" s="59">
        <v>0</v>
      </c>
    </row>
    <row r="183" spans="1:9">
      <c r="A183" s="56">
        <v>151</v>
      </c>
      <c r="B183" s="57">
        <f>PRRAS!C193</f>
        <v>182</v>
      </c>
      <c r="C183" s="57">
        <f>PRRAS!D193</f>
        <v>6945</v>
      </c>
      <c r="D183" s="57">
        <f>PRRAS!E193</f>
        <v>8241</v>
      </c>
      <c r="E183" s="57">
        <v>0</v>
      </c>
      <c r="F183" s="57">
        <v>0</v>
      </c>
      <c r="G183" s="58">
        <f t="shared" si="4"/>
        <v>4263.7139999999999</v>
      </c>
      <c r="H183" s="58">
        <f t="shared" si="5"/>
        <v>0</v>
      </c>
      <c r="I183" s="59">
        <v>0</v>
      </c>
    </row>
    <row r="184" spans="1:9">
      <c r="A184" s="56">
        <v>151</v>
      </c>
      <c r="B184" s="57">
        <f>PRRAS!C194</f>
        <v>183</v>
      </c>
      <c r="C184" s="57">
        <f>PRRAS!D194</f>
        <v>29333</v>
      </c>
      <c r="D184" s="57">
        <f>PRRAS!E194</f>
        <v>10082</v>
      </c>
      <c r="E184" s="57">
        <v>0</v>
      </c>
      <c r="F184" s="57">
        <v>0</v>
      </c>
      <c r="G184" s="58">
        <f t="shared" si="4"/>
        <v>9057.9509999999991</v>
      </c>
      <c r="H184" s="58">
        <f t="shared" si="5"/>
        <v>0</v>
      </c>
      <c r="I184" s="59">
        <v>0</v>
      </c>
    </row>
    <row r="185" spans="1:9">
      <c r="A185" s="56">
        <v>151</v>
      </c>
      <c r="B185" s="57">
        <f>PRRAS!C195</f>
        <v>184</v>
      </c>
      <c r="C185" s="57">
        <f>PRRAS!D195</f>
        <v>3883</v>
      </c>
      <c r="D185" s="57">
        <f>PRRAS!E195</f>
        <v>9700</v>
      </c>
      <c r="E185" s="57">
        <v>0</v>
      </c>
      <c r="F185" s="57">
        <v>0</v>
      </c>
      <c r="G185" s="58">
        <f t="shared" si="4"/>
        <v>4284.0720000000001</v>
      </c>
      <c r="H185" s="58">
        <f t="shared" si="5"/>
        <v>0</v>
      </c>
      <c r="I185" s="59">
        <v>0</v>
      </c>
    </row>
    <row r="186" spans="1:9">
      <c r="A186" s="56">
        <v>151</v>
      </c>
      <c r="B186" s="57">
        <f>PRRAS!C196</f>
        <v>185</v>
      </c>
      <c r="C186" s="57">
        <f>PRRAS!D196</f>
        <v>34810</v>
      </c>
      <c r="D186" s="57">
        <f>PRRAS!E196</f>
        <v>26913</v>
      </c>
      <c r="E186" s="57">
        <v>0</v>
      </c>
      <c r="F186" s="57">
        <v>0</v>
      </c>
      <c r="G186" s="58">
        <f t="shared" si="4"/>
        <v>16397.66</v>
      </c>
      <c r="H186" s="58">
        <f t="shared" si="5"/>
        <v>0</v>
      </c>
      <c r="I186" s="59">
        <v>0</v>
      </c>
    </row>
    <row r="187" spans="1:9">
      <c r="A187" s="56">
        <v>151</v>
      </c>
      <c r="B187" s="57">
        <f>PRRAS!C197</f>
        <v>186</v>
      </c>
      <c r="C187" s="57">
        <f>PRRAS!D197</f>
        <v>0</v>
      </c>
      <c r="D187" s="57">
        <f>PRRAS!E197</f>
        <v>0</v>
      </c>
      <c r="E187" s="57">
        <v>0</v>
      </c>
      <c r="F187" s="57">
        <v>0</v>
      </c>
      <c r="G187" s="58">
        <f t="shared" si="4"/>
        <v>0</v>
      </c>
      <c r="H187" s="58">
        <f t="shared" si="5"/>
        <v>0</v>
      </c>
      <c r="I187" s="59">
        <v>0</v>
      </c>
    </row>
    <row r="188" spans="1:9">
      <c r="A188" s="56">
        <v>151</v>
      </c>
      <c r="B188" s="57">
        <f>PRRAS!C198</f>
        <v>187</v>
      </c>
      <c r="C188" s="57">
        <f>PRRAS!D198</f>
        <v>0</v>
      </c>
      <c r="D188" s="57">
        <f>PRRAS!E198</f>
        <v>0</v>
      </c>
      <c r="E188" s="57">
        <v>0</v>
      </c>
      <c r="F188" s="57">
        <v>0</v>
      </c>
      <c r="G188" s="58">
        <f t="shared" si="4"/>
        <v>0</v>
      </c>
      <c r="H188" s="58">
        <f t="shared" si="5"/>
        <v>0</v>
      </c>
      <c r="I188" s="59">
        <v>0</v>
      </c>
    </row>
    <row r="189" spans="1:9">
      <c r="A189" s="56">
        <v>151</v>
      </c>
      <c r="B189" s="57">
        <f>PRRAS!C199</f>
        <v>188</v>
      </c>
      <c r="C189" s="57">
        <f>PRRAS!D199</f>
        <v>1246</v>
      </c>
      <c r="D189" s="57">
        <f>PRRAS!E199</f>
        <v>558</v>
      </c>
      <c r="E189" s="57">
        <v>0</v>
      </c>
      <c r="F189" s="57">
        <v>0</v>
      </c>
      <c r="G189" s="58">
        <f t="shared" si="4"/>
        <v>444.05599999999998</v>
      </c>
      <c r="H189" s="58">
        <f t="shared" si="5"/>
        <v>0</v>
      </c>
      <c r="I189" s="59">
        <v>0</v>
      </c>
    </row>
    <row r="190" spans="1:9">
      <c r="A190" s="56">
        <v>151</v>
      </c>
      <c r="B190" s="57">
        <f>PRRAS!C200</f>
        <v>189</v>
      </c>
      <c r="C190" s="57">
        <f>PRRAS!D200</f>
        <v>1500</v>
      </c>
      <c r="D190" s="57">
        <f>PRRAS!E200</f>
        <v>1100</v>
      </c>
      <c r="E190" s="57">
        <v>0</v>
      </c>
      <c r="F190" s="57">
        <v>0</v>
      </c>
      <c r="G190" s="58">
        <f t="shared" si="4"/>
        <v>699.3</v>
      </c>
      <c r="H190" s="58">
        <f t="shared" si="5"/>
        <v>0</v>
      </c>
      <c r="I190" s="59">
        <v>0</v>
      </c>
    </row>
    <row r="191" spans="1:9">
      <c r="A191" s="56">
        <v>151</v>
      </c>
      <c r="B191" s="57">
        <f>PRRAS!C201</f>
        <v>190</v>
      </c>
      <c r="C191" s="57">
        <f>PRRAS!D201</f>
        <v>18457</v>
      </c>
      <c r="D191" s="57">
        <f>PRRAS!E201</f>
        <v>10155</v>
      </c>
      <c r="E191" s="57">
        <v>0</v>
      </c>
      <c r="F191" s="57">
        <v>0</v>
      </c>
      <c r="G191" s="58">
        <f t="shared" si="4"/>
        <v>7365.7300000000005</v>
      </c>
      <c r="H191" s="58">
        <f t="shared" si="5"/>
        <v>0</v>
      </c>
      <c r="I191" s="59">
        <v>0</v>
      </c>
    </row>
    <row r="192" spans="1:9">
      <c r="A192" s="56">
        <v>151</v>
      </c>
      <c r="B192" s="57">
        <f>PRRAS!C202</f>
        <v>191</v>
      </c>
      <c r="C192" s="57">
        <f>PRRAS!D202</f>
        <v>0</v>
      </c>
      <c r="D192" s="57">
        <f>PRRAS!E202</f>
        <v>0</v>
      </c>
      <c r="E192" s="57">
        <v>0</v>
      </c>
      <c r="F192" s="57">
        <v>0</v>
      </c>
      <c r="G192" s="58">
        <f t="shared" si="4"/>
        <v>0</v>
      </c>
      <c r="H192" s="58">
        <f t="shared" si="5"/>
        <v>0</v>
      </c>
      <c r="I192" s="59">
        <v>0</v>
      </c>
    </row>
    <row r="193" spans="1:9">
      <c r="A193" s="56">
        <v>151</v>
      </c>
      <c r="B193" s="57">
        <f>PRRAS!C203</f>
        <v>192</v>
      </c>
      <c r="C193" s="57">
        <f>PRRAS!D203</f>
        <v>13607</v>
      </c>
      <c r="D193" s="57">
        <f>PRRAS!E203</f>
        <v>15100</v>
      </c>
      <c r="E193" s="57">
        <v>0</v>
      </c>
      <c r="F193" s="57">
        <v>0</v>
      </c>
      <c r="G193" s="58">
        <f t="shared" si="4"/>
        <v>8410.9439999999995</v>
      </c>
      <c r="H193" s="58">
        <f t="shared" si="5"/>
        <v>0</v>
      </c>
      <c r="I193" s="59">
        <v>0</v>
      </c>
    </row>
    <row r="194" spans="1:9">
      <c r="A194" s="56">
        <v>151</v>
      </c>
      <c r="B194" s="57">
        <f>PRRAS!C204</f>
        <v>193</v>
      </c>
      <c r="C194" s="57">
        <f>PRRAS!D204</f>
        <v>2036</v>
      </c>
      <c r="D194" s="57">
        <f>PRRAS!E204</f>
        <v>1377</v>
      </c>
      <c r="E194" s="57">
        <v>0</v>
      </c>
      <c r="F194" s="57">
        <v>0</v>
      </c>
      <c r="G194" s="58">
        <f t="shared" ref="G194:G257" si="6">(B194/1000)*(C194*1+D194*2)</f>
        <v>924.47</v>
      </c>
      <c r="H194" s="58">
        <f t="shared" ref="H194:H257" si="7">ABS(C194-ROUND(C194,0))+ABS(D194-ROUND(D194,0))</f>
        <v>0</v>
      </c>
      <c r="I194" s="59">
        <v>0</v>
      </c>
    </row>
    <row r="195" spans="1:9">
      <c r="A195" s="56">
        <v>151</v>
      </c>
      <c r="B195" s="57">
        <f>PRRAS!C205</f>
        <v>194</v>
      </c>
      <c r="C195" s="57">
        <f>PRRAS!D205</f>
        <v>0</v>
      </c>
      <c r="D195" s="57">
        <f>PRRAS!E205</f>
        <v>0</v>
      </c>
      <c r="E195" s="57">
        <v>0</v>
      </c>
      <c r="F195" s="57">
        <v>0</v>
      </c>
      <c r="G195" s="58">
        <f t="shared" si="6"/>
        <v>0</v>
      </c>
      <c r="H195" s="58">
        <f t="shared" si="7"/>
        <v>0</v>
      </c>
      <c r="I195" s="59">
        <v>0</v>
      </c>
    </row>
    <row r="196" spans="1:9">
      <c r="A196" s="56">
        <v>151</v>
      </c>
      <c r="B196" s="57">
        <f>PRRAS!C206</f>
        <v>195</v>
      </c>
      <c r="C196" s="57">
        <f>PRRAS!D206</f>
        <v>0</v>
      </c>
      <c r="D196" s="57">
        <f>PRRAS!E206</f>
        <v>0</v>
      </c>
      <c r="E196" s="57">
        <v>0</v>
      </c>
      <c r="F196" s="57">
        <v>0</v>
      </c>
      <c r="G196" s="58">
        <f t="shared" si="6"/>
        <v>0</v>
      </c>
      <c r="H196" s="58">
        <f t="shared" si="7"/>
        <v>0</v>
      </c>
      <c r="I196" s="59">
        <v>0</v>
      </c>
    </row>
    <row r="197" spans="1:9">
      <c r="A197" s="56">
        <v>151</v>
      </c>
      <c r="B197" s="57">
        <f>PRRAS!C207</f>
        <v>196</v>
      </c>
      <c r="C197" s="57">
        <f>PRRAS!D207</f>
        <v>0</v>
      </c>
      <c r="D197" s="57">
        <f>PRRAS!E207</f>
        <v>0</v>
      </c>
      <c r="E197" s="57">
        <v>0</v>
      </c>
      <c r="F197" s="57">
        <v>0</v>
      </c>
      <c r="G197" s="58">
        <f t="shared" si="6"/>
        <v>0</v>
      </c>
      <c r="H197" s="58">
        <f t="shared" si="7"/>
        <v>0</v>
      </c>
      <c r="I197" s="59">
        <v>0</v>
      </c>
    </row>
    <row r="198" spans="1:9">
      <c r="A198" s="56">
        <v>151</v>
      </c>
      <c r="B198" s="57">
        <f>PRRAS!C208</f>
        <v>197</v>
      </c>
      <c r="C198" s="57">
        <f>PRRAS!D208</f>
        <v>0</v>
      </c>
      <c r="D198" s="57">
        <f>PRRAS!E208</f>
        <v>0</v>
      </c>
      <c r="E198" s="57">
        <v>0</v>
      </c>
      <c r="F198" s="57">
        <v>0</v>
      </c>
      <c r="G198" s="58">
        <f t="shared" si="6"/>
        <v>0</v>
      </c>
      <c r="H198" s="58">
        <f t="shared" si="7"/>
        <v>0</v>
      </c>
      <c r="I198" s="59">
        <v>0</v>
      </c>
    </row>
    <row r="199" spans="1:9">
      <c r="A199" s="56">
        <v>151</v>
      </c>
      <c r="B199" s="57">
        <f>PRRAS!C209</f>
        <v>198</v>
      </c>
      <c r="C199" s="57">
        <f>PRRAS!D209</f>
        <v>0</v>
      </c>
      <c r="D199" s="57">
        <f>PRRAS!E209</f>
        <v>0</v>
      </c>
      <c r="E199" s="57">
        <v>0</v>
      </c>
      <c r="F199" s="57">
        <v>0</v>
      </c>
      <c r="G199" s="58">
        <f t="shared" si="6"/>
        <v>0</v>
      </c>
      <c r="H199" s="58">
        <f t="shared" si="7"/>
        <v>0</v>
      </c>
      <c r="I199" s="59">
        <v>0</v>
      </c>
    </row>
    <row r="200" spans="1:9">
      <c r="A200" s="56">
        <v>151</v>
      </c>
      <c r="B200" s="57">
        <f>PRRAS!C210</f>
        <v>199</v>
      </c>
      <c r="C200" s="57">
        <f>PRRAS!D210</f>
        <v>0</v>
      </c>
      <c r="D200" s="57">
        <f>PRRAS!E210</f>
        <v>0</v>
      </c>
      <c r="E200" s="57">
        <v>0</v>
      </c>
      <c r="F200" s="57">
        <v>0</v>
      </c>
      <c r="G200" s="58">
        <f t="shared" si="6"/>
        <v>0</v>
      </c>
      <c r="H200" s="58">
        <f t="shared" si="7"/>
        <v>0</v>
      </c>
      <c r="I200" s="59">
        <v>0</v>
      </c>
    </row>
    <row r="201" spans="1:9">
      <c r="A201" s="56">
        <v>151</v>
      </c>
      <c r="B201" s="57">
        <f>PRRAS!C211</f>
        <v>200</v>
      </c>
      <c r="C201" s="57">
        <f>PRRAS!D211</f>
        <v>0</v>
      </c>
      <c r="D201" s="57">
        <f>PRRAS!E211</f>
        <v>0</v>
      </c>
      <c r="E201" s="57">
        <v>0</v>
      </c>
      <c r="F201" s="57">
        <v>0</v>
      </c>
      <c r="G201" s="58">
        <f t="shared" si="6"/>
        <v>0</v>
      </c>
      <c r="H201" s="58">
        <f t="shared" si="7"/>
        <v>0</v>
      </c>
      <c r="I201" s="59">
        <v>0</v>
      </c>
    </row>
    <row r="202" spans="1:9">
      <c r="A202" s="56">
        <v>151</v>
      </c>
      <c r="B202" s="57">
        <f>PRRAS!C212</f>
        <v>201</v>
      </c>
      <c r="C202" s="57">
        <f>PRRAS!D212</f>
        <v>0</v>
      </c>
      <c r="D202" s="57">
        <f>PRRAS!E212</f>
        <v>0</v>
      </c>
      <c r="E202" s="57">
        <v>0</v>
      </c>
      <c r="F202" s="57">
        <v>0</v>
      </c>
      <c r="G202" s="58">
        <f t="shared" si="6"/>
        <v>0</v>
      </c>
      <c r="H202" s="58">
        <f t="shared" si="7"/>
        <v>0</v>
      </c>
      <c r="I202" s="59">
        <v>0</v>
      </c>
    </row>
    <row r="203" spans="1:9">
      <c r="A203" s="56">
        <v>151</v>
      </c>
      <c r="B203" s="57">
        <f>PRRAS!C213</f>
        <v>202</v>
      </c>
      <c r="C203" s="57">
        <f>PRRAS!D213</f>
        <v>0</v>
      </c>
      <c r="D203" s="57">
        <f>PRRAS!E213</f>
        <v>0</v>
      </c>
      <c r="E203" s="57">
        <v>0</v>
      </c>
      <c r="F203" s="57">
        <v>0</v>
      </c>
      <c r="G203" s="58">
        <f t="shared" si="6"/>
        <v>0</v>
      </c>
      <c r="H203" s="58">
        <f t="shared" si="7"/>
        <v>0</v>
      </c>
      <c r="I203" s="59">
        <v>0</v>
      </c>
    </row>
    <row r="204" spans="1:9">
      <c r="A204" s="56">
        <v>151</v>
      </c>
      <c r="B204" s="57">
        <f>PRRAS!C214</f>
        <v>203</v>
      </c>
      <c r="C204" s="57">
        <f>PRRAS!D214</f>
        <v>0</v>
      </c>
      <c r="D204" s="57">
        <f>PRRAS!E214</f>
        <v>0</v>
      </c>
      <c r="E204" s="57">
        <v>0</v>
      </c>
      <c r="F204" s="57">
        <v>0</v>
      </c>
      <c r="G204" s="58">
        <f t="shared" si="6"/>
        <v>0</v>
      </c>
      <c r="H204" s="58">
        <f t="shared" si="7"/>
        <v>0</v>
      </c>
      <c r="I204" s="59">
        <v>0</v>
      </c>
    </row>
    <row r="205" spans="1:9">
      <c r="A205" s="56">
        <v>151</v>
      </c>
      <c r="B205" s="57">
        <f>PRRAS!C215</f>
        <v>204</v>
      </c>
      <c r="C205" s="57">
        <f>PRRAS!D215</f>
        <v>0</v>
      </c>
      <c r="D205" s="57">
        <f>PRRAS!E215</f>
        <v>0</v>
      </c>
      <c r="E205" s="57">
        <v>0</v>
      </c>
      <c r="F205" s="57">
        <v>0</v>
      </c>
      <c r="G205" s="58">
        <f t="shared" si="6"/>
        <v>0</v>
      </c>
      <c r="H205" s="58">
        <f t="shared" si="7"/>
        <v>0</v>
      </c>
      <c r="I205" s="59">
        <v>0</v>
      </c>
    </row>
    <row r="206" spans="1:9">
      <c r="A206" s="56">
        <v>151</v>
      </c>
      <c r="B206" s="57">
        <f>PRRAS!C216</f>
        <v>205</v>
      </c>
      <c r="C206" s="57">
        <f>PRRAS!D216</f>
        <v>0</v>
      </c>
      <c r="D206" s="57">
        <f>PRRAS!E216</f>
        <v>0</v>
      </c>
      <c r="E206" s="57">
        <v>0</v>
      </c>
      <c r="F206" s="57">
        <v>0</v>
      </c>
      <c r="G206" s="58">
        <f t="shared" si="6"/>
        <v>0</v>
      </c>
      <c r="H206" s="58">
        <f t="shared" si="7"/>
        <v>0</v>
      </c>
      <c r="I206" s="59">
        <v>0</v>
      </c>
    </row>
    <row r="207" spans="1:9">
      <c r="A207" s="56">
        <v>151</v>
      </c>
      <c r="B207" s="57">
        <f>PRRAS!C217</f>
        <v>206</v>
      </c>
      <c r="C207" s="57">
        <f>PRRAS!D217</f>
        <v>0</v>
      </c>
      <c r="D207" s="57">
        <f>PRRAS!E217</f>
        <v>0</v>
      </c>
      <c r="E207" s="57">
        <v>0</v>
      </c>
      <c r="F207" s="57">
        <v>0</v>
      </c>
      <c r="G207" s="58">
        <f t="shared" si="6"/>
        <v>0</v>
      </c>
      <c r="H207" s="58">
        <f t="shared" si="7"/>
        <v>0</v>
      </c>
      <c r="I207" s="59">
        <v>0</v>
      </c>
    </row>
    <row r="208" spans="1:9">
      <c r="A208" s="56">
        <v>151</v>
      </c>
      <c r="B208" s="57">
        <f>PRRAS!C218</f>
        <v>207</v>
      </c>
      <c r="C208" s="57">
        <f>PRRAS!D218</f>
        <v>2036</v>
      </c>
      <c r="D208" s="57">
        <f>PRRAS!E218</f>
        <v>1377</v>
      </c>
      <c r="E208" s="57">
        <v>0</v>
      </c>
      <c r="F208" s="57">
        <v>0</v>
      </c>
      <c r="G208" s="58">
        <f t="shared" si="6"/>
        <v>991.53</v>
      </c>
      <c r="H208" s="58">
        <f t="shared" si="7"/>
        <v>0</v>
      </c>
      <c r="I208" s="59">
        <v>0</v>
      </c>
    </row>
    <row r="209" spans="1:9">
      <c r="A209" s="56">
        <v>151</v>
      </c>
      <c r="B209" s="57">
        <f>PRRAS!C219</f>
        <v>208</v>
      </c>
      <c r="C209" s="57">
        <f>PRRAS!D219</f>
        <v>2029</v>
      </c>
      <c r="D209" s="57">
        <f>PRRAS!E219</f>
        <v>1377</v>
      </c>
      <c r="E209" s="57">
        <v>0</v>
      </c>
      <c r="F209" s="57">
        <v>0</v>
      </c>
      <c r="G209" s="58">
        <f t="shared" si="6"/>
        <v>994.86399999999992</v>
      </c>
      <c r="H209" s="58">
        <f t="shared" si="7"/>
        <v>0</v>
      </c>
      <c r="I209" s="59">
        <v>0</v>
      </c>
    </row>
    <row r="210" spans="1:9">
      <c r="A210" s="56">
        <v>151</v>
      </c>
      <c r="B210" s="57">
        <f>PRRAS!C220</f>
        <v>209</v>
      </c>
      <c r="C210" s="57">
        <f>PRRAS!D220</f>
        <v>7</v>
      </c>
      <c r="D210" s="57">
        <f>PRRAS!E220</f>
        <v>0</v>
      </c>
      <c r="E210" s="57">
        <v>0</v>
      </c>
      <c r="F210" s="57">
        <v>0</v>
      </c>
      <c r="G210" s="58">
        <f t="shared" si="6"/>
        <v>1.4629999999999999</v>
      </c>
      <c r="H210" s="58">
        <f t="shared" si="7"/>
        <v>0</v>
      </c>
      <c r="I210" s="59">
        <v>0</v>
      </c>
    </row>
    <row r="211" spans="1:9">
      <c r="A211" s="56">
        <v>151</v>
      </c>
      <c r="B211" s="57">
        <f>PRRAS!C221</f>
        <v>210</v>
      </c>
      <c r="C211" s="57">
        <f>PRRAS!D221</f>
        <v>0</v>
      </c>
      <c r="D211" s="57">
        <f>PRRAS!E221</f>
        <v>0</v>
      </c>
      <c r="E211" s="57">
        <v>0</v>
      </c>
      <c r="F211" s="57">
        <v>0</v>
      </c>
      <c r="G211" s="58">
        <f t="shared" si="6"/>
        <v>0</v>
      </c>
      <c r="H211" s="58">
        <f t="shared" si="7"/>
        <v>0</v>
      </c>
      <c r="I211" s="59">
        <v>0</v>
      </c>
    </row>
    <row r="212" spans="1:9">
      <c r="A212" s="56">
        <v>151</v>
      </c>
      <c r="B212" s="57">
        <f>PRRAS!C222</f>
        <v>211</v>
      </c>
      <c r="C212" s="57">
        <f>PRRAS!D222</f>
        <v>0</v>
      </c>
      <c r="D212" s="57">
        <f>PRRAS!E222</f>
        <v>0</v>
      </c>
      <c r="E212" s="57">
        <v>0</v>
      </c>
      <c r="F212" s="57">
        <v>0</v>
      </c>
      <c r="G212" s="58">
        <f t="shared" si="6"/>
        <v>0</v>
      </c>
      <c r="H212" s="58">
        <f t="shared" si="7"/>
        <v>0</v>
      </c>
      <c r="I212" s="59">
        <v>0</v>
      </c>
    </row>
    <row r="213" spans="1:9">
      <c r="A213" s="56">
        <v>151</v>
      </c>
      <c r="B213" s="57">
        <f>PRRAS!C223</f>
        <v>212</v>
      </c>
      <c r="C213" s="57">
        <f>PRRAS!D223</f>
        <v>0</v>
      </c>
      <c r="D213" s="57">
        <f>PRRAS!E223</f>
        <v>0</v>
      </c>
      <c r="E213" s="57">
        <v>0</v>
      </c>
      <c r="F213" s="57">
        <v>0</v>
      </c>
      <c r="G213" s="58">
        <f t="shared" si="6"/>
        <v>0</v>
      </c>
      <c r="H213" s="58">
        <f t="shared" si="7"/>
        <v>0</v>
      </c>
      <c r="I213" s="59">
        <v>0</v>
      </c>
    </row>
    <row r="214" spans="1:9">
      <c r="A214" s="56">
        <v>151</v>
      </c>
      <c r="B214" s="57">
        <f>PRRAS!C224</f>
        <v>213</v>
      </c>
      <c r="C214" s="57">
        <f>PRRAS!D224</f>
        <v>0</v>
      </c>
      <c r="D214" s="57">
        <f>PRRAS!E224</f>
        <v>0</v>
      </c>
      <c r="E214" s="57">
        <v>0</v>
      </c>
      <c r="F214" s="57">
        <v>0</v>
      </c>
      <c r="G214" s="58">
        <f t="shared" si="6"/>
        <v>0</v>
      </c>
      <c r="H214" s="58">
        <f t="shared" si="7"/>
        <v>0</v>
      </c>
      <c r="I214" s="59">
        <v>0</v>
      </c>
    </row>
    <row r="215" spans="1:9">
      <c r="A215" s="56">
        <v>151</v>
      </c>
      <c r="B215" s="57">
        <f>PRRAS!C225</f>
        <v>214</v>
      </c>
      <c r="C215" s="57">
        <f>PRRAS!D225</f>
        <v>0</v>
      </c>
      <c r="D215" s="57">
        <f>PRRAS!E225</f>
        <v>0</v>
      </c>
      <c r="E215" s="57">
        <v>0</v>
      </c>
      <c r="F215" s="57">
        <v>0</v>
      </c>
      <c r="G215" s="58">
        <f t="shared" si="6"/>
        <v>0</v>
      </c>
      <c r="H215" s="58">
        <f t="shared" si="7"/>
        <v>0</v>
      </c>
      <c r="I215" s="59">
        <v>0</v>
      </c>
    </row>
    <row r="216" spans="1:9">
      <c r="A216" s="56">
        <v>151</v>
      </c>
      <c r="B216" s="57">
        <f>PRRAS!C226</f>
        <v>215</v>
      </c>
      <c r="C216" s="57">
        <f>PRRAS!D226</f>
        <v>0</v>
      </c>
      <c r="D216" s="57">
        <f>PRRAS!E226</f>
        <v>0</v>
      </c>
      <c r="E216" s="57">
        <v>0</v>
      </c>
      <c r="F216" s="57">
        <v>0</v>
      </c>
      <c r="G216" s="58">
        <f t="shared" si="6"/>
        <v>0</v>
      </c>
      <c r="H216" s="58">
        <f t="shared" si="7"/>
        <v>0</v>
      </c>
      <c r="I216" s="59">
        <v>0</v>
      </c>
    </row>
    <row r="217" spans="1:9">
      <c r="A217" s="56">
        <v>151</v>
      </c>
      <c r="B217" s="57">
        <f>PRRAS!C227</f>
        <v>216</v>
      </c>
      <c r="C217" s="57">
        <f>PRRAS!D227</f>
        <v>0</v>
      </c>
      <c r="D217" s="57">
        <f>PRRAS!E227</f>
        <v>0</v>
      </c>
      <c r="E217" s="57">
        <v>0</v>
      </c>
      <c r="F217" s="57">
        <v>0</v>
      </c>
      <c r="G217" s="58">
        <f t="shared" si="6"/>
        <v>0</v>
      </c>
      <c r="H217" s="58">
        <f t="shared" si="7"/>
        <v>0</v>
      </c>
      <c r="I217" s="59">
        <v>0</v>
      </c>
    </row>
    <row r="218" spans="1:9">
      <c r="A218" s="56">
        <v>151</v>
      </c>
      <c r="B218" s="57">
        <f>PRRAS!C228</f>
        <v>217</v>
      </c>
      <c r="C218" s="57">
        <f>PRRAS!D228</f>
        <v>0</v>
      </c>
      <c r="D218" s="57">
        <f>PRRAS!E228</f>
        <v>0</v>
      </c>
      <c r="E218" s="57">
        <v>0</v>
      </c>
      <c r="F218" s="57">
        <v>0</v>
      </c>
      <c r="G218" s="58">
        <f t="shared" si="6"/>
        <v>0</v>
      </c>
      <c r="H218" s="58">
        <f t="shared" si="7"/>
        <v>0</v>
      </c>
      <c r="I218" s="59">
        <v>0</v>
      </c>
    </row>
    <row r="219" spans="1:9">
      <c r="A219" s="56">
        <v>151</v>
      </c>
      <c r="B219" s="57">
        <f>PRRAS!C229</f>
        <v>218</v>
      </c>
      <c r="C219" s="57">
        <f>PRRAS!D229</f>
        <v>0</v>
      </c>
      <c r="D219" s="57">
        <f>PRRAS!E229</f>
        <v>0</v>
      </c>
      <c r="E219" s="57">
        <v>0</v>
      </c>
      <c r="F219" s="57">
        <v>0</v>
      </c>
      <c r="G219" s="58">
        <f t="shared" si="6"/>
        <v>0</v>
      </c>
      <c r="H219" s="58">
        <f t="shared" si="7"/>
        <v>0</v>
      </c>
      <c r="I219" s="59">
        <v>0</v>
      </c>
    </row>
    <row r="220" spans="1:9">
      <c r="A220" s="56">
        <v>151</v>
      </c>
      <c r="B220" s="57">
        <f>PRRAS!C230</f>
        <v>219</v>
      </c>
      <c r="C220" s="57">
        <f>PRRAS!D230</f>
        <v>0</v>
      </c>
      <c r="D220" s="57">
        <f>PRRAS!E230</f>
        <v>0</v>
      </c>
      <c r="E220" s="57">
        <v>0</v>
      </c>
      <c r="F220" s="57">
        <v>0</v>
      </c>
      <c r="G220" s="58">
        <f t="shared" si="6"/>
        <v>0</v>
      </c>
      <c r="H220" s="58">
        <f t="shared" si="7"/>
        <v>0</v>
      </c>
      <c r="I220" s="59">
        <v>0</v>
      </c>
    </row>
    <row r="221" spans="1:9">
      <c r="A221" s="56">
        <v>151</v>
      </c>
      <c r="B221" s="57">
        <f>PRRAS!C231</f>
        <v>220</v>
      </c>
      <c r="C221" s="57">
        <f>PRRAS!D231</f>
        <v>0</v>
      </c>
      <c r="D221" s="57">
        <f>PRRAS!E231</f>
        <v>0</v>
      </c>
      <c r="E221" s="57">
        <v>0</v>
      </c>
      <c r="F221" s="57">
        <v>0</v>
      </c>
      <c r="G221" s="58">
        <f t="shared" si="6"/>
        <v>0</v>
      </c>
      <c r="H221" s="58">
        <f t="shared" si="7"/>
        <v>0</v>
      </c>
      <c r="I221" s="59">
        <v>0</v>
      </c>
    </row>
    <row r="222" spans="1:9">
      <c r="A222" s="56">
        <v>151</v>
      </c>
      <c r="B222" s="57">
        <f>PRRAS!C232</f>
        <v>221</v>
      </c>
      <c r="C222" s="57">
        <f>PRRAS!D232</f>
        <v>0</v>
      </c>
      <c r="D222" s="57">
        <f>PRRAS!E232</f>
        <v>0</v>
      </c>
      <c r="E222" s="57">
        <v>0</v>
      </c>
      <c r="F222" s="57">
        <v>0</v>
      </c>
      <c r="G222" s="58">
        <f t="shared" si="6"/>
        <v>0</v>
      </c>
      <c r="H222" s="58">
        <f t="shared" si="7"/>
        <v>0</v>
      </c>
      <c r="I222" s="59">
        <v>0</v>
      </c>
    </row>
    <row r="223" spans="1:9">
      <c r="A223" s="56">
        <v>151</v>
      </c>
      <c r="B223" s="57">
        <f>PRRAS!C233</f>
        <v>222</v>
      </c>
      <c r="C223" s="57">
        <f>PRRAS!D233</f>
        <v>0</v>
      </c>
      <c r="D223" s="57">
        <f>PRRAS!E233</f>
        <v>0</v>
      </c>
      <c r="E223" s="57">
        <v>0</v>
      </c>
      <c r="F223" s="57">
        <v>0</v>
      </c>
      <c r="G223" s="58">
        <f t="shared" si="6"/>
        <v>0</v>
      </c>
      <c r="H223" s="58">
        <f t="shared" si="7"/>
        <v>0</v>
      </c>
      <c r="I223" s="59">
        <v>0</v>
      </c>
    </row>
    <row r="224" spans="1:9">
      <c r="A224" s="56">
        <v>151</v>
      </c>
      <c r="B224" s="57">
        <f>PRRAS!C234</f>
        <v>223</v>
      </c>
      <c r="C224" s="57">
        <f>PRRAS!D234</f>
        <v>0</v>
      </c>
      <c r="D224" s="57">
        <f>PRRAS!E234</f>
        <v>0</v>
      </c>
      <c r="E224" s="57">
        <v>0</v>
      </c>
      <c r="F224" s="57">
        <v>0</v>
      </c>
      <c r="G224" s="58">
        <f t="shared" si="6"/>
        <v>0</v>
      </c>
      <c r="H224" s="58">
        <f t="shared" si="7"/>
        <v>0</v>
      </c>
      <c r="I224" s="59">
        <v>0</v>
      </c>
    </row>
    <row r="225" spans="1:9">
      <c r="A225" s="56">
        <v>151</v>
      </c>
      <c r="B225" s="57">
        <f>PRRAS!C235</f>
        <v>224</v>
      </c>
      <c r="C225" s="57">
        <f>PRRAS!D235</f>
        <v>0</v>
      </c>
      <c r="D225" s="57">
        <f>PRRAS!E235</f>
        <v>0</v>
      </c>
      <c r="E225" s="57">
        <v>0</v>
      </c>
      <c r="F225" s="57">
        <v>0</v>
      </c>
      <c r="G225" s="58">
        <f t="shared" si="6"/>
        <v>0</v>
      </c>
      <c r="H225" s="58">
        <f t="shared" si="7"/>
        <v>0</v>
      </c>
      <c r="I225" s="59">
        <v>0</v>
      </c>
    </row>
    <row r="226" spans="1:9">
      <c r="A226" s="56">
        <v>151</v>
      </c>
      <c r="B226" s="57">
        <f>PRRAS!C236</f>
        <v>225</v>
      </c>
      <c r="C226" s="57">
        <f>PRRAS!D236</f>
        <v>0</v>
      </c>
      <c r="D226" s="57">
        <f>PRRAS!E236</f>
        <v>0</v>
      </c>
      <c r="E226" s="57">
        <v>0</v>
      </c>
      <c r="F226" s="57">
        <v>0</v>
      </c>
      <c r="G226" s="58">
        <f t="shared" si="6"/>
        <v>0</v>
      </c>
      <c r="H226" s="58">
        <f t="shared" si="7"/>
        <v>0</v>
      </c>
      <c r="I226" s="59">
        <v>0</v>
      </c>
    </row>
    <row r="227" spans="1:9">
      <c r="A227" s="56">
        <v>151</v>
      </c>
      <c r="B227" s="57">
        <f>PRRAS!C237</f>
        <v>226</v>
      </c>
      <c r="C227" s="57">
        <f>PRRAS!D237</f>
        <v>0</v>
      </c>
      <c r="D227" s="57">
        <f>PRRAS!E237</f>
        <v>0</v>
      </c>
      <c r="E227" s="57">
        <v>0</v>
      </c>
      <c r="F227" s="57">
        <v>0</v>
      </c>
      <c r="G227" s="58">
        <f t="shared" si="6"/>
        <v>0</v>
      </c>
      <c r="H227" s="58">
        <f t="shared" si="7"/>
        <v>0</v>
      </c>
      <c r="I227" s="59">
        <v>0</v>
      </c>
    </row>
    <row r="228" spans="1:9">
      <c r="A228" s="56">
        <v>151</v>
      </c>
      <c r="B228" s="57">
        <f>PRRAS!C238</f>
        <v>227</v>
      </c>
      <c r="C228" s="57">
        <f>PRRAS!D238</f>
        <v>0</v>
      </c>
      <c r="D228" s="57">
        <f>PRRAS!E238</f>
        <v>0</v>
      </c>
      <c r="E228" s="57">
        <v>0</v>
      </c>
      <c r="F228" s="57">
        <v>0</v>
      </c>
      <c r="G228" s="58">
        <f t="shared" si="6"/>
        <v>0</v>
      </c>
      <c r="H228" s="58">
        <f t="shared" si="7"/>
        <v>0</v>
      </c>
      <c r="I228" s="59">
        <v>0</v>
      </c>
    </row>
    <row r="229" spans="1:9">
      <c r="A229" s="56">
        <v>151</v>
      </c>
      <c r="B229" s="57">
        <f>PRRAS!C239</f>
        <v>228</v>
      </c>
      <c r="C229" s="57">
        <f>PRRAS!D239</f>
        <v>0</v>
      </c>
      <c r="D229" s="57">
        <f>PRRAS!E239</f>
        <v>0</v>
      </c>
      <c r="E229" s="57">
        <v>0</v>
      </c>
      <c r="F229" s="57">
        <v>0</v>
      </c>
      <c r="G229" s="58">
        <f t="shared" si="6"/>
        <v>0</v>
      </c>
      <c r="H229" s="58">
        <f t="shared" si="7"/>
        <v>0</v>
      </c>
      <c r="I229" s="59">
        <v>0</v>
      </c>
    </row>
    <row r="230" spans="1:9">
      <c r="A230" s="56">
        <v>151</v>
      </c>
      <c r="B230" s="57">
        <f>PRRAS!C240</f>
        <v>229</v>
      </c>
      <c r="C230" s="57">
        <f>PRRAS!D240</f>
        <v>0</v>
      </c>
      <c r="D230" s="57">
        <f>PRRAS!E240</f>
        <v>0</v>
      </c>
      <c r="E230" s="57">
        <v>0</v>
      </c>
      <c r="F230" s="57">
        <v>0</v>
      </c>
      <c r="G230" s="58">
        <f t="shared" si="6"/>
        <v>0</v>
      </c>
      <c r="H230" s="58">
        <f t="shared" si="7"/>
        <v>0</v>
      </c>
      <c r="I230" s="59">
        <v>0</v>
      </c>
    </row>
    <row r="231" spans="1:9">
      <c r="A231" s="56">
        <v>151</v>
      </c>
      <c r="B231" s="57">
        <f>PRRAS!C241</f>
        <v>230</v>
      </c>
      <c r="C231" s="57">
        <f>PRRAS!D241</f>
        <v>0</v>
      </c>
      <c r="D231" s="57">
        <f>PRRAS!E241</f>
        <v>0</v>
      </c>
      <c r="E231" s="57">
        <v>0</v>
      </c>
      <c r="F231" s="57">
        <v>0</v>
      </c>
      <c r="G231" s="58">
        <f t="shared" si="6"/>
        <v>0</v>
      </c>
      <c r="H231" s="58">
        <f t="shared" si="7"/>
        <v>0</v>
      </c>
      <c r="I231" s="59">
        <v>0</v>
      </c>
    </row>
    <row r="232" spans="1:9">
      <c r="A232" s="56">
        <v>151</v>
      </c>
      <c r="B232" s="57">
        <f>PRRAS!C242</f>
        <v>231</v>
      </c>
      <c r="C232" s="57">
        <f>PRRAS!D242</f>
        <v>0</v>
      </c>
      <c r="D232" s="57">
        <f>PRRAS!E242</f>
        <v>0</v>
      </c>
      <c r="E232" s="57">
        <v>0</v>
      </c>
      <c r="F232" s="57">
        <v>0</v>
      </c>
      <c r="G232" s="58">
        <f t="shared" si="6"/>
        <v>0</v>
      </c>
      <c r="H232" s="58">
        <f t="shared" si="7"/>
        <v>0</v>
      </c>
      <c r="I232" s="59">
        <v>0</v>
      </c>
    </row>
    <row r="233" spans="1:9">
      <c r="A233" s="56">
        <v>151</v>
      </c>
      <c r="B233" s="57">
        <f>PRRAS!C243</f>
        <v>232</v>
      </c>
      <c r="C233" s="57">
        <f>PRRAS!D243</f>
        <v>0</v>
      </c>
      <c r="D233" s="57">
        <f>PRRAS!E243</f>
        <v>0</v>
      </c>
      <c r="E233" s="57">
        <v>0</v>
      </c>
      <c r="F233" s="57">
        <v>0</v>
      </c>
      <c r="G233" s="58">
        <f t="shared" si="6"/>
        <v>0</v>
      </c>
      <c r="H233" s="58">
        <f t="shared" si="7"/>
        <v>0</v>
      </c>
      <c r="I233" s="59">
        <v>0</v>
      </c>
    </row>
    <row r="234" spans="1:9">
      <c r="A234" s="56">
        <v>151</v>
      </c>
      <c r="B234" s="57">
        <f>PRRAS!C244</f>
        <v>233</v>
      </c>
      <c r="C234" s="57">
        <f>PRRAS!D244</f>
        <v>0</v>
      </c>
      <c r="D234" s="57">
        <f>PRRAS!E244</f>
        <v>0</v>
      </c>
      <c r="E234" s="57">
        <v>0</v>
      </c>
      <c r="F234" s="57">
        <v>0</v>
      </c>
      <c r="G234" s="58">
        <f t="shared" si="6"/>
        <v>0</v>
      </c>
      <c r="H234" s="58">
        <f t="shared" si="7"/>
        <v>0</v>
      </c>
      <c r="I234" s="59">
        <v>0</v>
      </c>
    </row>
    <row r="235" spans="1:9">
      <c r="A235" s="56">
        <v>151</v>
      </c>
      <c r="B235" s="57">
        <f>PRRAS!C245</f>
        <v>234</v>
      </c>
      <c r="C235" s="57">
        <f>PRRAS!D245</f>
        <v>0</v>
      </c>
      <c r="D235" s="57">
        <f>PRRAS!E245</f>
        <v>0</v>
      </c>
      <c r="E235" s="57">
        <v>0</v>
      </c>
      <c r="F235" s="57">
        <v>0</v>
      </c>
      <c r="G235" s="58">
        <f t="shared" si="6"/>
        <v>0</v>
      </c>
      <c r="H235" s="58">
        <f t="shared" si="7"/>
        <v>0</v>
      </c>
      <c r="I235" s="59">
        <v>0</v>
      </c>
    </row>
    <row r="236" spans="1:9">
      <c r="A236" s="56">
        <v>151</v>
      </c>
      <c r="B236" s="57">
        <f>PRRAS!C246</f>
        <v>235</v>
      </c>
      <c r="C236" s="57">
        <f>PRRAS!D246</f>
        <v>0</v>
      </c>
      <c r="D236" s="57">
        <f>PRRAS!E246</f>
        <v>0</v>
      </c>
      <c r="E236" s="57">
        <v>0</v>
      </c>
      <c r="F236" s="57">
        <v>0</v>
      </c>
      <c r="G236" s="58">
        <f t="shared" si="6"/>
        <v>0</v>
      </c>
      <c r="H236" s="58">
        <f t="shared" si="7"/>
        <v>0</v>
      </c>
      <c r="I236" s="59">
        <v>0</v>
      </c>
    </row>
    <row r="237" spans="1:9">
      <c r="A237" s="56">
        <v>151</v>
      </c>
      <c r="B237" s="57">
        <f>PRRAS!C247</f>
        <v>236</v>
      </c>
      <c r="C237" s="57">
        <f>PRRAS!D247</f>
        <v>0</v>
      </c>
      <c r="D237" s="57">
        <f>PRRAS!E247</f>
        <v>0</v>
      </c>
      <c r="E237" s="57">
        <v>0</v>
      </c>
      <c r="F237" s="57">
        <v>0</v>
      </c>
      <c r="G237" s="58">
        <f t="shared" si="6"/>
        <v>0</v>
      </c>
      <c r="H237" s="58">
        <f t="shared" si="7"/>
        <v>0</v>
      </c>
      <c r="I237" s="59">
        <v>0</v>
      </c>
    </row>
    <row r="238" spans="1:9">
      <c r="A238" s="56">
        <v>151</v>
      </c>
      <c r="B238" s="57">
        <f>PRRAS!C248</f>
        <v>237</v>
      </c>
      <c r="C238" s="57">
        <f>PRRAS!D248</f>
        <v>0</v>
      </c>
      <c r="D238" s="57">
        <f>PRRAS!E248</f>
        <v>0</v>
      </c>
      <c r="E238" s="57">
        <v>0</v>
      </c>
      <c r="F238" s="57">
        <v>0</v>
      </c>
      <c r="G238" s="58">
        <f t="shared" si="6"/>
        <v>0</v>
      </c>
      <c r="H238" s="58">
        <f t="shared" si="7"/>
        <v>0</v>
      </c>
      <c r="I238" s="59">
        <v>0</v>
      </c>
    </row>
    <row r="239" spans="1:9">
      <c r="A239" s="56">
        <v>151</v>
      </c>
      <c r="B239" s="57">
        <f>PRRAS!C249</f>
        <v>238</v>
      </c>
      <c r="C239" s="57">
        <f>PRRAS!D249</f>
        <v>0</v>
      </c>
      <c r="D239" s="57">
        <f>PRRAS!E249</f>
        <v>0</v>
      </c>
      <c r="E239" s="57">
        <v>0</v>
      </c>
      <c r="F239" s="57">
        <v>0</v>
      </c>
      <c r="G239" s="58">
        <f t="shared" si="6"/>
        <v>0</v>
      </c>
      <c r="H239" s="58">
        <f t="shared" si="7"/>
        <v>0</v>
      </c>
      <c r="I239" s="59">
        <v>0</v>
      </c>
    </row>
    <row r="240" spans="1:9">
      <c r="A240" s="56">
        <v>151</v>
      </c>
      <c r="B240" s="57">
        <f>PRRAS!C250</f>
        <v>239</v>
      </c>
      <c r="C240" s="57">
        <f>PRRAS!D250</f>
        <v>0</v>
      </c>
      <c r="D240" s="57">
        <f>PRRAS!E250</f>
        <v>0</v>
      </c>
      <c r="E240" s="57">
        <v>0</v>
      </c>
      <c r="F240" s="57">
        <v>0</v>
      </c>
      <c r="G240" s="58">
        <f t="shared" si="6"/>
        <v>0</v>
      </c>
      <c r="H240" s="58">
        <f t="shared" si="7"/>
        <v>0</v>
      </c>
      <c r="I240" s="59">
        <v>0</v>
      </c>
    </row>
    <row r="241" spans="1:9">
      <c r="A241" s="56">
        <v>151</v>
      </c>
      <c r="B241" s="57">
        <f>PRRAS!C251</f>
        <v>240</v>
      </c>
      <c r="C241" s="57">
        <f>PRRAS!D251</f>
        <v>0</v>
      </c>
      <c r="D241" s="57">
        <f>PRRAS!E251</f>
        <v>0</v>
      </c>
      <c r="E241" s="57">
        <v>0</v>
      </c>
      <c r="F241" s="57">
        <v>0</v>
      </c>
      <c r="G241" s="58">
        <f t="shared" si="6"/>
        <v>0</v>
      </c>
      <c r="H241" s="58">
        <f t="shared" si="7"/>
        <v>0</v>
      </c>
      <c r="I241" s="59">
        <v>0</v>
      </c>
    </row>
    <row r="242" spans="1:9">
      <c r="A242" s="56">
        <v>151</v>
      </c>
      <c r="B242" s="57">
        <f>PRRAS!C252</f>
        <v>241</v>
      </c>
      <c r="C242" s="57">
        <f>PRRAS!D252</f>
        <v>0</v>
      </c>
      <c r="D242" s="57">
        <f>PRRAS!E252</f>
        <v>0</v>
      </c>
      <c r="E242" s="57">
        <v>0</v>
      </c>
      <c r="F242" s="57">
        <v>0</v>
      </c>
      <c r="G242" s="58">
        <f t="shared" si="6"/>
        <v>0</v>
      </c>
      <c r="H242" s="58">
        <f t="shared" si="7"/>
        <v>0</v>
      </c>
      <c r="I242" s="59">
        <v>0</v>
      </c>
    </row>
    <row r="243" spans="1:9">
      <c r="A243" s="56">
        <v>151</v>
      </c>
      <c r="B243" s="57">
        <f>PRRAS!C253</f>
        <v>242</v>
      </c>
      <c r="C243" s="57">
        <f>PRRAS!D253</f>
        <v>0</v>
      </c>
      <c r="D243" s="57">
        <f>PRRAS!E253</f>
        <v>0</v>
      </c>
      <c r="E243" s="57">
        <v>0</v>
      </c>
      <c r="F243" s="57">
        <v>0</v>
      </c>
      <c r="G243" s="58">
        <f t="shared" si="6"/>
        <v>0</v>
      </c>
      <c r="H243" s="58">
        <f t="shared" si="7"/>
        <v>0</v>
      </c>
      <c r="I243" s="59">
        <v>0</v>
      </c>
    </row>
    <row r="244" spans="1:9">
      <c r="A244" s="56">
        <v>151</v>
      </c>
      <c r="B244" s="57">
        <f>PRRAS!C254</f>
        <v>243</v>
      </c>
      <c r="C244" s="57">
        <f>PRRAS!D254</f>
        <v>0</v>
      </c>
      <c r="D244" s="57">
        <f>PRRAS!E254</f>
        <v>0</v>
      </c>
      <c r="E244" s="57">
        <v>0</v>
      </c>
      <c r="F244" s="57">
        <v>0</v>
      </c>
      <c r="G244" s="58">
        <f t="shared" si="6"/>
        <v>0</v>
      </c>
      <c r="H244" s="58">
        <f t="shared" si="7"/>
        <v>0</v>
      </c>
      <c r="I244" s="59">
        <v>0</v>
      </c>
    </row>
    <row r="245" spans="1:9">
      <c r="A245" s="56">
        <v>151</v>
      </c>
      <c r="B245" s="57">
        <f>PRRAS!C255</f>
        <v>244</v>
      </c>
      <c r="C245" s="57">
        <f>PRRAS!D255</f>
        <v>0</v>
      </c>
      <c r="D245" s="57">
        <f>PRRAS!E255</f>
        <v>0</v>
      </c>
      <c r="E245" s="57">
        <v>0</v>
      </c>
      <c r="F245" s="57">
        <v>0</v>
      </c>
      <c r="G245" s="58">
        <f t="shared" si="6"/>
        <v>0</v>
      </c>
      <c r="H245" s="58">
        <f t="shared" si="7"/>
        <v>0</v>
      </c>
      <c r="I245" s="59">
        <v>0</v>
      </c>
    </row>
    <row r="246" spans="1:9">
      <c r="A246" s="56">
        <v>151</v>
      </c>
      <c r="B246" s="57">
        <f>PRRAS!C256</f>
        <v>245</v>
      </c>
      <c r="C246" s="57">
        <f>PRRAS!D256</f>
        <v>0</v>
      </c>
      <c r="D246" s="57">
        <f>PRRAS!E256</f>
        <v>0</v>
      </c>
      <c r="E246" s="57">
        <v>0</v>
      </c>
      <c r="F246" s="57">
        <v>0</v>
      </c>
      <c r="G246" s="58">
        <f t="shared" si="6"/>
        <v>0</v>
      </c>
      <c r="H246" s="58">
        <f t="shared" si="7"/>
        <v>0</v>
      </c>
      <c r="I246" s="59">
        <v>0</v>
      </c>
    </row>
    <row r="247" spans="1:9">
      <c r="A247" s="56">
        <v>151</v>
      </c>
      <c r="B247" s="57">
        <f>PRRAS!C257</f>
        <v>246</v>
      </c>
      <c r="C247" s="57">
        <f>PRRAS!D257</f>
        <v>18557</v>
      </c>
      <c r="D247" s="57">
        <f>PRRAS!E257</f>
        <v>37235</v>
      </c>
      <c r="E247" s="57">
        <v>0</v>
      </c>
      <c r="F247" s="57">
        <v>0</v>
      </c>
      <c r="G247" s="58">
        <f t="shared" si="6"/>
        <v>22884.642</v>
      </c>
      <c r="H247" s="58">
        <f t="shared" si="7"/>
        <v>0</v>
      </c>
      <c r="I247" s="59">
        <v>0</v>
      </c>
    </row>
    <row r="248" spans="1:9">
      <c r="A248" s="56">
        <v>151</v>
      </c>
      <c r="B248" s="57">
        <f>PRRAS!C258</f>
        <v>247</v>
      </c>
      <c r="C248" s="57">
        <f>PRRAS!D258</f>
        <v>0</v>
      </c>
      <c r="D248" s="57">
        <f>PRRAS!E258</f>
        <v>0</v>
      </c>
      <c r="E248" s="57">
        <v>0</v>
      </c>
      <c r="F248" s="57">
        <v>0</v>
      </c>
      <c r="G248" s="58">
        <f t="shared" si="6"/>
        <v>0</v>
      </c>
      <c r="H248" s="58">
        <f t="shared" si="7"/>
        <v>0</v>
      </c>
      <c r="I248" s="59">
        <v>0</v>
      </c>
    </row>
    <row r="249" spans="1:9">
      <c r="A249" s="56">
        <v>151</v>
      </c>
      <c r="B249" s="57">
        <f>PRRAS!C259</f>
        <v>248</v>
      </c>
      <c r="C249" s="57">
        <f>PRRAS!D259</f>
        <v>0</v>
      </c>
      <c r="D249" s="57">
        <f>PRRAS!E259</f>
        <v>0</v>
      </c>
      <c r="E249" s="57">
        <v>0</v>
      </c>
      <c r="F249" s="57">
        <v>0</v>
      </c>
      <c r="G249" s="58">
        <f t="shared" si="6"/>
        <v>0</v>
      </c>
      <c r="H249" s="58">
        <f t="shared" si="7"/>
        <v>0</v>
      </c>
      <c r="I249" s="59">
        <v>0</v>
      </c>
    </row>
    <row r="250" spans="1:9">
      <c r="A250" s="56">
        <v>151</v>
      </c>
      <c r="B250" s="57">
        <f>PRRAS!C260</f>
        <v>249</v>
      </c>
      <c r="C250" s="57">
        <f>PRRAS!D260</f>
        <v>0</v>
      </c>
      <c r="D250" s="57">
        <f>PRRAS!E260</f>
        <v>0</v>
      </c>
      <c r="E250" s="57">
        <v>0</v>
      </c>
      <c r="F250" s="57">
        <v>0</v>
      </c>
      <c r="G250" s="58">
        <f t="shared" si="6"/>
        <v>0</v>
      </c>
      <c r="H250" s="58">
        <f t="shared" si="7"/>
        <v>0</v>
      </c>
      <c r="I250" s="59">
        <v>0</v>
      </c>
    </row>
    <row r="251" spans="1:9">
      <c r="A251" s="56">
        <v>151</v>
      </c>
      <c r="B251" s="57">
        <f>PRRAS!C261</f>
        <v>250</v>
      </c>
      <c r="C251" s="57">
        <f>PRRAS!D261</f>
        <v>0</v>
      </c>
      <c r="D251" s="57">
        <f>PRRAS!E261</f>
        <v>0</v>
      </c>
      <c r="E251" s="57">
        <v>0</v>
      </c>
      <c r="F251" s="57">
        <v>0</v>
      </c>
      <c r="G251" s="58">
        <f t="shared" si="6"/>
        <v>0</v>
      </c>
      <c r="H251" s="58">
        <f t="shared" si="7"/>
        <v>0</v>
      </c>
      <c r="I251" s="59">
        <v>0</v>
      </c>
    </row>
    <row r="252" spans="1:9">
      <c r="A252" s="56">
        <v>151</v>
      </c>
      <c r="B252" s="57">
        <f>PRRAS!C262</f>
        <v>251</v>
      </c>
      <c r="C252" s="57">
        <f>PRRAS!D262</f>
        <v>0</v>
      </c>
      <c r="D252" s="57">
        <f>PRRAS!E262</f>
        <v>0</v>
      </c>
      <c r="E252" s="57">
        <v>0</v>
      </c>
      <c r="F252" s="57">
        <v>0</v>
      </c>
      <c r="G252" s="58">
        <f t="shared" si="6"/>
        <v>0</v>
      </c>
      <c r="H252" s="58">
        <f t="shared" si="7"/>
        <v>0</v>
      </c>
      <c r="I252" s="59">
        <v>0</v>
      </c>
    </row>
    <row r="253" spans="1:9">
      <c r="A253" s="56">
        <v>151</v>
      </c>
      <c r="B253" s="57">
        <f>PRRAS!C263</f>
        <v>252</v>
      </c>
      <c r="C253" s="57">
        <f>PRRAS!D263</f>
        <v>0</v>
      </c>
      <c r="D253" s="57">
        <f>PRRAS!E263</f>
        <v>0</v>
      </c>
      <c r="E253" s="57">
        <v>0</v>
      </c>
      <c r="F253" s="57">
        <v>0</v>
      </c>
      <c r="G253" s="58">
        <f t="shared" si="6"/>
        <v>0</v>
      </c>
      <c r="H253" s="58">
        <f t="shared" si="7"/>
        <v>0</v>
      </c>
      <c r="I253" s="59">
        <v>0</v>
      </c>
    </row>
    <row r="254" spans="1:9">
      <c r="A254" s="56">
        <v>151</v>
      </c>
      <c r="B254" s="57">
        <f>PRRAS!C264</f>
        <v>253</v>
      </c>
      <c r="C254" s="57">
        <f>PRRAS!D264</f>
        <v>18557</v>
      </c>
      <c r="D254" s="57">
        <f>PRRAS!E264</f>
        <v>37235</v>
      </c>
      <c r="E254" s="57">
        <v>0</v>
      </c>
      <c r="F254" s="57">
        <v>0</v>
      </c>
      <c r="G254" s="58">
        <f t="shared" si="6"/>
        <v>23535.831000000002</v>
      </c>
      <c r="H254" s="58">
        <f t="shared" si="7"/>
        <v>0</v>
      </c>
      <c r="I254" s="59">
        <v>0</v>
      </c>
    </row>
    <row r="255" spans="1:9">
      <c r="A255" s="56">
        <v>151</v>
      </c>
      <c r="B255" s="57">
        <f>PRRAS!C265</f>
        <v>254</v>
      </c>
      <c r="C255" s="57">
        <f>PRRAS!D265</f>
        <v>0</v>
      </c>
      <c r="D255" s="57">
        <f>PRRAS!E265</f>
        <v>0</v>
      </c>
      <c r="E255" s="57">
        <v>0</v>
      </c>
      <c r="F255" s="57">
        <v>0</v>
      </c>
      <c r="G255" s="58">
        <f t="shared" si="6"/>
        <v>0</v>
      </c>
      <c r="H255" s="58">
        <f t="shared" si="7"/>
        <v>0</v>
      </c>
      <c r="I255" s="59">
        <v>0</v>
      </c>
    </row>
    <row r="256" spans="1:9">
      <c r="A256" s="56">
        <v>151</v>
      </c>
      <c r="B256" s="57">
        <f>PRRAS!C266</f>
        <v>255</v>
      </c>
      <c r="C256" s="57">
        <f>PRRAS!D266</f>
        <v>18557</v>
      </c>
      <c r="D256" s="57">
        <f>PRRAS!E266</f>
        <v>37235</v>
      </c>
      <c r="E256" s="57">
        <v>0</v>
      </c>
      <c r="F256" s="57">
        <v>0</v>
      </c>
      <c r="G256" s="58">
        <f t="shared" si="6"/>
        <v>23721.885000000002</v>
      </c>
      <c r="H256" s="58">
        <f t="shared" si="7"/>
        <v>0</v>
      </c>
      <c r="I256" s="59">
        <v>0</v>
      </c>
    </row>
    <row r="257" spans="1:9">
      <c r="A257" s="56">
        <v>151</v>
      </c>
      <c r="B257" s="57">
        <f>PRRAS!C267</f>
        <v>256</v>
      </c>
      <c r="C257" s="57">
        <f>PRRAS!D267</f>
        <v>0</v>
      </c>
      <c r="D257" s="57">
        <f>PRRAS!E267</f>
        <v>0</v>
      </c>
      <c r="E257" s="57">
        <v>0</v>
      </c>
      <c r="F257" s="57">
        <v>0</v>
      </c>
      <c r="G257" s="58">
        <f t="shared" si="6"/>
        <v>0</v>
      </c>
      <c r="H257" s="58">
        <f t="shared" si="7"/>
        <v>0</v>
      </c>
      <c r="I257" s="59">
        <v>0</v>
      </c>
    </row>
    <row r="258" spans="1:9">
      <c r="A258" s="56">
        <v>151</v>
      </c>
      <c r="B258" s="57">
        <f>PRRAS!C268</f>
        <v>257</v>
      </c>
      <c r="C258" s="57">
        <f>PRRAS!D268</f>
        <v>0</v>
      </c>
      <c r="D258" s="57">
        <f>PRRAS!E268</f>
        <v>0</v>
      </c>
      <c r="E258" s="57">
        <v>0</v>
      </c>
      <c r="F258" s="57">
        <v>0</v>
      </c>
      <c r="G258" s="58">
        <f t="shared" ref="G258:G321" si="8">(B258/1000)*(C258*1+D258*2)</f>
        <v>0</v>
      </c>
      <c r="H258" s="58">
        <f t="shared" ref="H258:H321" si="9">ABS(C258-ROUND(C258,0))+ABS(D258-ROUND(D258,0))</f>
        <v>0</v>
      </c>
      <c r="I258" s="59">
        <v>0</v>
      </c>
    </row>
    <row r="259" spans="1:9">
      <c r="A259" s="56">
        <v>151</v>
      </c>
      <c r="B259" s="57">
        <f>PRRAS!C269</f>
        <v>258</v>
      </c>
      <c r="C259" s="57">
        <f>PRRAS!D269</f>
        <v>0</v>
      </c>
      <c r="D259" s="57">
        <f>PRRAS!E269</f>
        <v>0</v>
      </c>
      <c r="E259" s="57">
        <v>0</v>
      </c>
      <c r="F259" s="57">
        <v>0</v>
      </c>
      <c r="G259" s="58">
        <f t="shared" si="8"/>
        <v>0</v>
      </c>
      <c r="H259" s="58">
        <f t="shared" si="9"/>
        <v>0</v>
      </c>
      <c r="I259" s="59">
        <v>0</v>
      </c>
    </row>
    <row r="260" spans="1:9">
      <c r="A260" s="56">
        <v>151</v>
      </c>
      <c r="B260" s="57">
        <f>PRRAS!C270</f>
        <v>259</v>
      </c>
      <c r="C260" s="57">
        <f>PRRAS!D270</f>
        <v>0</v>
      </c>
      <c r="D260" s="57">
        <f>PRRAS!E270</f>
        <v>0</v>
      </c>
      <c r="E260" s="57">
        <v>0</v>
      </c>
      <c r="F260" s="57">
        <v>0</v>
      </c>
      <c r="G260" s="58">
        <f t="shared" si="8"/>
        <v>0</v>
      </c>
      <c r="H260" s="58">
        <f t="shared" si="9"/>
        <v>0</v>
      </c>
      <c r="I260" s="59">
        <v>0</v>
      </c>
    </row>
    <row r="261" spans="1:9">
      <c r="A261" s="56">
        <v>151</v>
      </c>
      <c r="B261" s="57">
        <f>PRRAS!C271</f>
        <v>260</v>
      </c>
      <c r="C261" s="57">
        <f>PRRAS!D271</f>
        <v>0</v>
      </c>
      <c r="D261" s="57">
        <f>PRRAS!E271</f>
        <v>0</v>
      </c>
      <c r="E261" s="57">
        <v>0</v>
      </c>
      <c r="F261" s="57">
        <v>0</v>
      </c>
      <c r="G261" s="58">
        <f t="shared" si="8"/>
        <v>0</v>
      </c>
      <c r="H261" s="58">
        <f t="shared" si="9"/>
        <v>0</v>
      </c>
      <c r="I261" s="59">
        <v>0</v>
      </c>
    </row>
    <row r="262" spans="1:9">
      <c r="A262" s="56">
        <v>151</v>
      </c>
      <c r="B262" s="57">
        <f>PRRAS!C272</f>
        <v>261</v>
      </c>
      <c r="C262" s="57">
        <f>PRRAS!D272</f>
        <v>0</v>
      </c>
      <c r="D262" s="57">
        <f>PRRAS!E272</f>
        <v>0</v>
      </c>
      <c r="E262" s="57">
        <v>0</v>
      </c>
      <c r="F262" s="57">
        <v>0</v>
      </c>
      <c r="G262" s="58">
        <f t="shared" si="8"/>
        <v>0</v>
      </c>
      <c r="H262" s="58">
        <f t="shared" si="9"/>
        <v>0</v>
      </c>
      <c r="I262" s="59">
        <v>0</v>
      </c>
    </row>
    <row r="263" spans="1:9">
      <c r="A263" s="56">
        <v>151</v>
      </c>
      <c r="B263" s="57">
        <f>PRRAS!C273</f>
        <v>262</v>
      </c>
      <c r="C263" s="57">
        <f>PRRAS!D273</f>
        <v>0</v>
      </c>
      <c r="D263" s="57">
        <f>PRRAS!E273</f>
        <v>0</v>
      </c>
      <c r="E263" s="57">
        <v>0</v>
      </c>
      <c r="F263" s="57">
        <v>0</v>
      </c>
      <c r="G263" s="58">
        <f t="shared" si="8"/>
        <v>0</v>
      </c>
      <c r="H263" s="58">
        <f t="shared" si="9"/>
        <v>0</v>
      </c>
      <c r="I263" s="59">
        <v>0</v>
      </c>
    </row>
    <row r="264" spans="1:9">
      <c r="A264" s="56">
        <v>151</v>
      </c>
      <c r="B264" s="57">
        <f>PRRAS!C274</f>
        <v>263</v>
      </c>
      <c r="C264" s="57">
        <f>PRRAS!D274</f>
        <v>0</v>
      </c>
      <c r="D264" s="57">
        <f>PRRAS!E274</f>
        <v>0</v>
      </c>
      <c r="E264" s="57">
        <v>0</v>
      </c>
      <c r="F264" s="57">
        <v>0</v>
      </c>
      <c r="G264" s="58">
        <f t="shared" si="8"/>
        <v>0</v>
      </c>
      <c r="H264" s="58">
        <f t="shared" si="9"/>
        <v>0</v>
      </c>
      <c r="I264" s="59">
        <v>0</v>
      </c>
    </row>
    <row r="265" spans="1:9">
      <c r="A265" s="56">
        <v>151</v>
      </c>
      <c r="B265" s="57">
        <f>PRRAS!C275</f>
        <v>264</v>
      </c>
      <c r="C265" s="57">
        <f>PRRAS!D275</f>
        <v>0</v>
      </c>
      <c r="D265" s="57">
        <f>PRRAS!E275</f>
        <v>0</v>
      </c>
      <c r="E265" s="57">
        <v>0</v>
      </c>
      <c r="F265" s="57">
        <v>0</v>
      </c>
      <c r="G265" s="58">
        <f t="shared" si="8"/>
        <v>0</v>
      </c>
      <c r="H265" s="58">
        <f t="shared" si="9"/>
        <v>0</v>
      </c>
      <c r="I265" s="59">
        <v>0</v>
      </c>
    </row>
    <row r="266" spans="1:9">
      <c r="A266" s="56">
        <v>151</v>
      </c>
      <c r="B266" s="57">
        <f>PRRAS!C276</f>
        <v>265</v>
      </c>
      <c r="C266" s="57">
        <f>PRRAS!D276</f>
        <v>0</v>
      </c>
      <c r="D266" s="57">
        <f>PRRAS!E276</f>
        <v>0</v>
      </c>
      <c r="E266" s="57">
        <v>0</v>
      </c>
      <c r="F266" s="57">
        <v>0</v>
      </c>
      <c r="G266" s="58">
        <f t="shared" si="8"/>
        <v>0</v>
      </c>
      <c r="H266" s="58">
        <f t="shared" si="9"/>
        <v>0</v>
      </c>
      <c r="I266" s="59">
        <v>0</v>
      </c>
    </row>
    <row r="267" spans="1:9">
      <c r="A267" s="56">
        <v>151</v>
      </c>
      <c r="B267" s="57">
        <f>PRRAS!C277</f>
        <v>266</v>
      </c>
      <c r="C267" s="57">
        <f>PRRAS!D277</f>
        <v>0</v>
      </c>
      <c r="D267" s="57">
        <f>PRRAS!E277</f>
        <v>0</v>
      </c>
      <c r="E267" s="57">
        <v>0</v>
      </c>
      <c r="F267" s="57">
        <v>0</v>
      </c>
      <c r="G267" s="58">
        <f t="shared" si="8"/>
        <v>0</v>
      </c>
      <c r="H267" s="58">
        <f t="shared" si="9"/>
        <v>0</v>
      </c>
      <c r="I267" s="59">
        <v>0</v>
      </c>
    </row>
    <row r="268" spans="1:9">
      <c r="A268" s="56">
        <v>151</v>
      </c>
      <c r="B268" s="57">
        <f>PRRAS!C278</f>
        <v>267</v>
      </c>
      <c r="C268" s="57">
        <f>PRRAS!D278</f>
        <v>0</v>
      </c>
      <c r="D268" s="57">
        <f>PRRAS!E278</f>
        <v>0</v>
      </c>
      <c r="E268" s="57">
        <v>0</v>
      </c>
      <c r="F268" s="57">
        <v>0</v>
      </c>
      <c r="G268" s="58">
        <f t="shared" si="8"/>
        <v>0</v>
      </c>
      <c r="H268" s="58">
        <f t="shared" si="9"/>
        <v>0</v>
      </c>
      <c r="I268" s="59">
        <v>0</v>
      </c>
    </row>
    <row r="269" spans="1:9">
      <c r="A269" s="56">
        <v>151</v>
      </c>
      <c r="B269" s="57">
        <f>PRRAS!C279</f>
        <v>268</v>
      </c>
      <c r="C269" s="57">
        <f>PRRAS!D279</f>
        <v>0</v>
      </c>
      <c r="D269" s="57">
        <f>PRRAS!E279</f>
        <v>0</v>
      </c>
      <c r="E269" s="57">
        <v>0</v>
      </c>
      <c r="F269" s="57">
        <v>0</v>
      </c>
      <c r="G269" s="58">
        <f t="shared" si="8"/>
        <v>0</v>
      </c>
      <c r="H269" s="58">
        <f t="shared" si="9"/>
        <v>0</v>
      </c>
      <c r="I269" s="59">
        <v>0</v>
      </c>
    </row>
    <row r="270" spans="1:9">
      <c r="A270" s="56">
        <v>151</v>
      </c>
      <c r="B270" s="57">
        <f>PRRAS!C280</f>
        <v>269</v>
      </c>
      <c r="C270" s="57">
        <f>PRRAS!D280</f>
        <v>0</v>
      </c>
      <c r="D270" s="57">
        <f>PRRAS!E280</f>
        <v>0</v>
      </c>
      <c r="E270" s="57">
        <v>0</v>
      </c>
      <c r="F270" s="57">
        <v>0</v>
      </c>
      <c r="G270" s="58">
        <f t="shared" si="8"/>
        <v>0</v>
      </c>
      <c r="H270" s="58">
        <f t="shared" si="9"/>
        <v>0</v>
      </c>
      <c r="I270" s="59">
        <v>0</v>
      </c>
    </row>
    <row r="271" spans="1:9">
      <c r="A271" s="56">
        <v>151</v>
      </c>
      <c r="B271" s="57">
        <f>PRRAS!C281</f>
        <v>270</v>
      </c>
      <c r="C271" s="57">
        <f>PRRAS!D281</f>
        <v>0</v>
      </c>
      <c r="D271" s="57">
        <f>PRRAS!E281</f>
        <v>0</v>
      </c>
      <c r="E271" s="57">
        <v>0</v>
      </c>
      <c r="F271" s="57">
        <v>0</v>
      </c>
      <c r="G271" s="58">
        <f t="shared" si="8"/>
        <v>0</v>
      </c>
      <c r="H271" s="58">
        <f t="shared" si="9"/>
        <v>0</v>
      </c>
      <c r="I271" s="59">
        <v>0</v>
      </c>
    </row>
    <row r="272" spans="1:9">
      <c r="A272" s="56">
        <v>151</v>
      </c>
      <c r="B272" s="57">
        <f>PRRAS!C282</f>
        <v>271</v>
      </c>
      <c r="C272" s="57">
        <f>PRRAS!D282</f>
        <v>0</v>
      </c>
      <c r="D272" s="57">
        <f>PRRAS!E282</f>
        <v>0</v>
      </c>
      <c r="E272" s="57">
        <v>0</v>
      </c>
      <c r="F272" s="57">
        <v>0</v>
      </c>
      <c r="G272" s="58">
        <f t="shared" si="8"/>
        <v>0</v>
      </c>
      <c r="H272" s="58">
        <f t="shared" si="9"/>
        <v>0</v>
      </c>
      <c r="I272" s="59">
        <v>0</v>
      </c>
    </row>
    <row r="273" spans="1:9">
      <c r="A273" s="56">
        <v>151</v>
      </c>
      <c r="B273" s="57">
        <f>PRRAS!C283</f>
        <v>272</v>
      </c>
      <c r="C273" s="57">
        <f>PRRAS!D283</f>
        <v>0</v>
      </c>
      <c r="D273" s="57">
        <f>PRRAS!E283</f>
        <v>0</v>
      </c>
      <c r="E273" s="57">
        <v>0</v>
      </c>
      <c r="F273" s="57">
        <v>0</v>
      </c>
      <c r="G273" s="58">
        <f t="shared" si="8"/>
        <v>0</v>
      </c>
      <c r="H273" s="58">
        <f t="shared" si="9"/>
        <v>0</v>
      </c>
      <c r="I273" s="59">
        <v>0</v>
      </c>
    </row>
    <row r="274" spans="1:9">
      <c r="A274" s="56">
        <v>151</v>
      </c>
      <c r="B274" s="57">
        <f>PRRAS!C284</f>
        <v>273</v>
      </c>
      <c r="C274" s="57">
        <f>PRRAS!D284</f>
        <v>0</v>
      </c>
      <c r="D274" s="57">
        <f>PRRAS!E284</f>
        <v>0</v>
      </c>
      <c r="E274" s="57">
        <v>0</v>
      </c>
      <c r="F274" s="57">
        <v>0</v>
      </c>
      <c r="G274" s="58">
        <f t="shared" si="8"/>
        <v>0</v>
      </c>
      <c r="H274" s="58">
        <f t="shared" si="9"/>
        <v>0</v>
      </c>
      <c r="I274" s="59">
        <v>0</v>
      </c>
    </row>
    <row r="275" spans="1:9">
      <c r="A275" s="56">
        <v>151</v>
      </c>
      <c r="B275" s="57">
        <f>PRRAS!C285</f>
        <v>274</v>
      </c>
      <c r="C275" s="57">
        <f>PRRAS!D285</f>
        <v>0</v>
      </c>
      <c r="D275" s="57">
        <f>PRRAS!E285</f>
        <v>0</v>
      </c>
      <c r="E275" s="57">
        <v>0</v>
      </c>
      <c r="F275" s="57">
        <v>0</v>
      </c>
      <c r="G275" s="58">
        <f t="shared" si="8"/>
        <v>0</v>
      </c>
      <c r="H275" s="58">
        <f t="shared" si="9"/>
        <v>0</v>
      </c>
      <c r="I275" s="59">
        <v>0</v>
      </c>
    </row>
    <row r="276" spans="1:9">
      <c r="A276" s="56">
        <v>151</v>
      </c>
      <c r="B276" s="57">
        <f>PRRAS!C286</f>
        <v>275</v>
      </c>
      <c r="C276" s="57">
        <f>PRRAS!D286</f>
        <v>0</v>
      </c>
      <c r="D276" s="57">
        <f>PRRAS!E286</f>
        <v>0</v>
      </c>
      <c r="E276" s="57">
        <v>0</v>
      </c>
      <c r="F276" s="57">
        <v>0</v>
      </c>
      <c r="G276" s="58">
        <f t="shared" si="8"/>
        <v>0</v>
      </c>
      <c r="H276" s="58">
        <f t="shared" si="9"/>
        <v>0</v>
      </c>
      <c r="I276" s="59">
        <v>0</v>
      </c>
    </row>
    <row r="277" spans="1:9">
      <c r="A277" s="56">
        <v>151</v>
      </c>
      <c r="B277" s="57">
        <f>PRRAS!C287</f>
        <v>276</v>
      </c>
      <c r="C277" s="57">
        <f>PRRAS!D287</f>
        <v>0</v>
      </c>
      <c r="D277" s="57">
        <f>PRRAS!E287</f>
        <v>0</v>
      </c>
      <c r="E277" s="57">
        <v>0</v>
      </c>
      <c r="F277" s="57">
        <v>0</v>
      </c>
      <c r="G277" s="58">
        <f t="shared" si="8"/>
        <v>0</v>
      </c>
      <c r="H277" s="58">
        <f t="shared" si="9"/>
        <v>0</v>
      </c>
      <c r="I277" s="59">
        <v>0</v>
      </c>
    </row>
    <row r="278" spans="1:9">
      <c r="A278" s="56">
        <v>151</v>
      </c>
      <c r="B278" s="57">
        <f>PRRAS!C288</f>
        <v>277</v>
      </c>
      <c r="C278" s="57">
        <f>PRRAS!D288</f>
        <v>0</v>
      </c>
      <c r="D278" s="57">
        <f>PRRAS!E288</f>
        <v>0</v>
      </c>
      <c r="E278" s="57">
        <v>0</v>
      </c>
      <c r="F278" s="57">
        <v>0</v>
      </c>
      <c r="G278" s="58">
        <f t="shared" si="8"/>
        <v>0</v>
      </c>
      <c r="H278" s="58">
        <f t="shared" si="9"/>
        <v>0</v>
      </c>
      <c r="I278" s="59">
        <v>0</v>
      </c>
    </row>
    <row r="279" spans="1:9">
      <c r="A279" s="56">
        <v>151</v>
      </c>
      <c r="B279" s="57">
        <f>PRRAS!C289</f>
        <v>278</v>
      </c>
      <c r="C279" s="57">
        <f>PRRAS!D289</f>
        <v>0</v>
      </c>
      <c r="D279" s="57">
        <f>PRRAS!E289</f>
        <v>0</v>
      </c>
      <c r="E279" s="57">
        <v>0</v>
      </c>
      <c r="F279" s="57">
        <v>0</v>
      </c>
      <c r="G279" s="58">
        <f t="shared" si="8"/>
        <v>0</v>
      </c>
      <c r="H279" s="58">
        <f t="shared" si="9"/>
        <v>0</v>
      </c>
      <c r="I279" s="59">
        <v>0</v>
      </c>
    </row>
    <row r="280" spans="1:9">
      <c r="A280" s="56">
        <v>151</v>
      </c>
      <c r="B280" s="57">
        <f>PRRAS!C290</f>
        <v>279</v>
      </c>
      <c r="C280" s="57">
        <f>PRRAS!D290</f>
        <v>0</v>
      </c>
      <c r="D280" s="57">
        <f>PRRAS!E290</f>
        <v>0</v>
      </c>
      <c r="E280" s="57">
        <v>0</v>
      </c>
      <c r="F280" s="57">
        <v>0</v>
      </c>
      <c r="G280" s="58">
        <f t="shared" si="8"/>
        <v>0</v>
      </c>
      <c r="H280" s="58">
        <f t="shared" si="9"/>
        <v>0</v>
      </c>
      <c r="I280" s="59">
        <v>0</v>
      </c>
    </row>
    <row r="281" spans="1:9">
      <c r="A281" s="56">
        <v>151</v>
      </c>
      <c r="B281" s="57">
        <f>PRRAS!C291</f>
        <v>280</v>
      </c>
      <c r="C281" s="57">
        <f>PRRAS!D291</f>
        <v>0</v>
      </c>
      <c r="D281" s="57">
        <f>PRRAS!E291</f>
        <v>0</v>
      </c>
      <c r="E281" s="57">
        <v>0</v>
      </c>
      <c r="F281" s="57">
        <v>0</v>
      </c>
      <c r="G281" s="58">
        <f t="shared" si="8"/>
        <v>0</v>
      </c>
      <c r="H281" s="58">
        <f t="shared" si="9"/>
        <v>0</v>
      </c>
      <c r="I281" s="59">
        <v>0</v>
      </c>
    </row>
    <row r="282" spans="1:9">
      <c r="A282" s="56">
        <v>151</v>
      </c>
      <c r="B282" s="57">
        <f>PRRAS!C292</f>
        <v>281</v>
      </c>
      <c r="C282" s="57">
        <f>PRRAS!D292</f>
        <v>3734759</v>
      </c>
      <c r="D282" s="57">
        <f>PRRAS!E292</f>
        <v>3372336</v>
      </c>
      <c r="E282" s="57">
        <v>0</v>
      </c>
      <c r="F282" s="57">
        <v>0</v>
      </c>
      <c r="G282" s="58">
        <f t="shared" si="8"/>
        <v>2944720.1110000005</v>
      </c>
      <c r="H282" s="58">
        <f t="shared" si="9"/>
        <v>0</v>
      </c>
      <c r="I282" s="59">
        <v>0</v>
      </c>
    </row>
    <row r="283" spans="1:9">
      <c r="A283" s="56">
        <v>151</v>
      </c>
      <c r="B283" s="57">
        <f>PRRAS!C293</f>
        <v>282</v>
      </c>
      <c r="C283" s="57">
        <f>PRRAS!D293</f>
        <v>114890</v>
      </c>
      <c r="D283" s="57">
        <f>PRRAS!E293</f>
        <v>337430</v>
      </c>
      <c r="E283" s="57">
        <v>0</v>
      </c>
      <c r="F283" s="57">
        <v>0</v>
      </c>
      <c r="G283" s="58">
        <f t="shared" si="8"/>
        <v>222709.49999999997</v>
      </c>
      <c r="H283" s="58">
        <f t="shared" si="9"/>
        <v>0</v>
      </c>
      <c r="I283" s="59">
        <v>0</v>
      </c>
    </row>
    <row r="284" spans="1:9">
      <c r="A284" s="56">
        <v>151</v>
      </c>
      <c r="B284" s="57">
        <f>PRRAS!C294</f>
        <v>283</v>
      </c>
      <c r="C284" s="57">
        <f>PRRAS!D294</f>
        <v>0</v>
      </c>
      <c r="D284" s="57">
        <f>PRRAS!E294</f>
        <v>0</v>
      </c>
      <c r="E284" s="57">
        <v>0</v>
      </c>
      <c r="F284" s="57">
        <v>0</v>
      </c>
      <c r="G284" s="58">
        <f t="shared" si="8"/>
        <v>0</v>
      </c>
      <c r="H284" s="58">
        <f t="shared" si="9"/>
        <v>0</v>
      </c>
      <c r="I284" s="59">
        <v>0</v>
      </c>
    </row>
    <row r="285" spans="1:9">
      <c r="A285" s="56">
        <v>151</v>
      </c>
      <c r="B285" s="57">
        <f>PRRAS!C295</f>
        <v>284</v>
      </c>
      <c r="C285" s="57">
        <f>PRRAS!D295</f>
        <v>91298</v>
      </c>
      <c r="D285" s="57">
        <f>PRRAS!E295</f>
        <v>135157</v>
      </c>
      <c r="E285" s="57">
        <v>0</v>
      </c>
      <c r="F285" s="57">
        <v>0</v>
      </c>
      <c r="G285" s="58">
        <f t="shared" si="8"/>
        <v>102697.80799999999</v>
      </c>
      <c r="H285" s="58">
        <f t="shared" si="9"/>
        <v>0</v>
      </c>
      <c r="I285" s="59">
        <v>0</v>
      </c>
    </row>
    <row r="286" spans="1:9">
      <c r="A286" s="56">
        <v>151</v>
      </c>
      <c r="B286" s="57">
        <f>PRRAS!C296</f>
        <v>285</v>
      </c>
      <c r="C286" s="57">
        <f>PRRAS!D296</f>
        <v>0</v>
      </c>
      <c r="D286" s="57">
        <f>PRRAS!E296</f>
        <v>0</v>
      </c>
      <c r="E286" s="57">
        <v>0</v>
      </c>
      <c r="F286" s="57">
        <v>0</v>
      </c>
      <c r="G286" s="58">
        <f t="shared" si="8"/>
        <v>0</v>
      </c>
      <c r="H286" s="58">
        <f t="shared" si="9"/>
        <v>0</v>
      </c>
      <c r="I286" s="59">
        <v>0</v>
      </c>
    </row>
    <row r="287" spans="1:9">
      <c r="A287" s="56">
        <v>151</v>
      </c>
      <c r="B287" s="57">
        <f>PRRAS!C297</f>
        <v>286</v>
      </c>
      <c r="C287" s="57">
        <f>PRRAS!D297</f>
        <v>516</v>
      </c>
      <c r="D287" s="57">
        <f>PRRAS!E297</f>
        <v>0</v>
      </c>
      <c r="E287" s="57">
        <v>0</v>
      </c>
      <c r="F287" s="57">
        <v>0</v>
      </c>
      <c r="G287" s="58">
        <f t="shared" si="8"/>
        <v>147.57599999999999</v>
      </c>
      <c r="H287" s="58">
        <f t="shared" si="9"/>
        <v>0</v>
      </c>
      <c r="I287" s="59">
        <v>0</v>
      </c>
    </row>
    <row r="288" spans="1:9">
      <c r="A288" s="56">
        <v>151</v>
      </c>
      <c r="B288" s="57">
        <f>PRRAS!C298</f>
        <v>287</v>
      </c>
      <c r="C288" s="57">
        <f>PRRAS!D298</f>
        <v>516</v>
      </c>
      <c r="D288" s="57">
        <f>PRRAS!E298</f>
        <v>0</v>
      </c>
      <c r="E288" s="57">
        <v>0</v>
      </c>
      <c r="F288" s="57">
        <v>0</v>
      </c>
      <c r="G288" s="58">
        <f t="shared" si="8"/>
        <v>148.09199999999998</v>
      </c>
      <c r="H288" s="58">
        <f t="shared" si="9"/>
        <v>0</v>
      </c>
      <c r="I288" s="59">
        <v>0</v>
      </c>
    </row>
    <row r="289" spans="1:9">
      <c r="A289" s="56">
        <v>151</v>
      </c>
      <c r="B289" s="57">
        <f>PRRAS!C299</f>
        <v>288</v>
      </c>
      <c r="C289" s="57">
        <f>PRRAS!D299</f>
        <v>0</v>
      </c>
      <c r="D289" s="57">
        <f>PRRAS!E299</f>
        <v>0</v>
      </c>
      <c r="E289" s="57">
        <v>0</v>
      </c>
      <c r="F289" s="57">
        <v>0</v>
      </c>
      <c r="G289" s="58">
        <f t="shared" si="8"/>
        <v>0</v>
      </c>
      <c r="H289" s="58">
        <f t="shared" si="9"/>
        <v>0</v>
      </c>
      <c r="I289" s="59">
        <v>0</v>
      </c>
    </row>
    <row r="290" spans="1:9">
      <c r="A290" s="56">
        <v>151</v>
      </c>
      <c r="B290" s="57">
        <f>PRRAS!C301</f>
        <v>289</v>
      </c>
      <c r="C290" s="57">
        <f>PRRAS!D301</f>
        <v>0</v>
      </c>
      <c r="D290" s="57">
        <f>PRRAS!E301</f>
        <v>0</v>
      </c>
      <c r="E290" s="57">
        <v>0</v>
      </c>
      <c r="F290" s="57">
        <v>0</v>
      </c>
      <c r="G290" s="58">
        <f t="shared" si="8"/>
        <v>0</v>
      </c>
      <c r="H290" s="58">
        <f t="shared" si="9"/>
        <v>0</v>
      </c>
      <c r="I290" s="59">
        <v>0</v>
      </c>
    </row>
    <row r="291" spans="1:9">
      <c r="A291" s="56">
        <v>151</v>
      </c>
      <c r="B291" s="57">
        <f>PRRAS!C302</f>
        <v>290</v>
      </c>
      <c r="C291" s="57">
        <f>PRRAS!D302</f>
        <v>0</v>
      </c>
      <c r="D291" s="57">
        <f>PRRAS!E302</f>
        <v>0</v>
      </c>
      <c r="E291" s="57">
        <v>0</v>
      </c>
      <c r="F291" s="57">
        <v>0</v>
      </c>
      <c r="G291" s="58">
        <f t="shared" si="8"/>
        <v>0</v>
      </c>
      <c r="H291" s="58">
        <f t="shared" si="9"/>
        <v>0</v>
      </c>
      <c r="I291" s="59">
        <v>0</v>
      </c>
    </row>
    <row r="292" spans="1:9">
      <c r="A292" s="56">
        <v>151</v>
      </c>
      <c r="B292" s="57">
        <f>PRRAS!C303</f>
        <v>291</v>
      </c>
      <c r="C292" s="57">
        <f>PRRAS!D303</f>
        <v>0</v>
      </c>
      <c r="D292" s="57">
        <f>PRRAS!E303</f>
        <v>0</v>
      </c>
      <c r="E292" s="57">
        <v>0</v>
      </c>
      <c r="F292" s="57">
        <v>0</v>
      </c>
      <c r="G292" s="58">
        <f t="shared" si="8"/>
        <v>0</v>
      </c>
      <c r="H292" s="58">
        <f t="shared" si="9"/>
        <v>0</v>
      </c>
      <c r="I292" s="59">
        <v>0</v>
      </c>
    </row>
    <row r="293" spans="1:9">
      <c r="A293" s="56">
        <v>151</v>
      </c>
      <c r="B293" s="57">
        <f>PRRAS!C304</f>
        <v>292</v>
      </c>
      <c r="C293" s="57">
        <f>PRRAS!D304</f>
        <v>0</v>
      </c>
      <c r="D293" s="57">
        <f>PRRAS!E304</f>
        <v>0</v>
      </c>
      <c r="E293" s="57">
        <v>0</v>
      </c>
      <c r="F293" s="57">
        <v>0</v>
      </c>
      <c r="G293" s="58">
        <f t="shared" si="8"/>
        <v>0</v>
      </c>
      <c r="H293" s="58">
        <f t="shared" si="9"/>
        <v>0</v>
      </c>
      <c r="I293" s="59">
        <v>0</v>
      </c>
    </row>
    <row r="294" spans="1:9">
      <c r="A294" s="56">
        <v>151</v>
      </c>
      <c r="B294" s="57">
        <f>PRRAS!C305</f>
        <v>293</v>
      </c>
      <c r="C294" s="57">
        <f>PRRAS!D305</f>
        <v>0</v>
      </c>
      <c r="D294" s="57">
        <f>PRRAS!E305</f>
        <v>0</v>
      </c>
      <c r="E294" s="57">
        <v>0</v>
      </c>
      <c r="F294" s="57">
        <v>0</v>
      </c>
      <c r="G294" s="58">
        <f t="shared" si="8"/>
        <v>0</v>
      </c>
      <c r="H294" s="58">
        <f t="shared" si="9"/>
        <v>0</v>
      </c>
      <c r="I294" s="59">
        <v>0</v>
      </c>
    </row>
    <row r="295" spans="1:9">
      <c r="A295" s="56">
        <v>151</v>
      </c>
      <c r="B295" s="57">
        <f>PRRAS!C306</f>
        <v>294</v>
      </c>
      <c r="C295" s="57">
        <f>PRRAS!D306</f>
        <v>0</v>
      </c>
      <c r="D295" s="57">
        <f>PRRAS!E306</f>
        <v>0</v>
      </c>
      <c r="E295" s="57">
        <v>0</v>
      </c>
      <c r="F295" s="57">
        <v>0</v>
      </c>
      <c r="G295" s="58">
        <f t="shared" si="8"/>
        <v>0</v>
      </c>
      <c r="H295" s="58">
        <f t="shared" si="9"/>
        <v>0</v>
      </c>
      <c r="I295" s="59">
        <v>0</v>
      </c>
    </row>
    <row r="296" spans="1:9">
      <c r="A296" s="56">
        <v>151</v>
      </c>
      <c r="B296" s="57">
        <f>PRRAS!C307</f>
        <v>295</v>
      </c>
      <c r="C296" s="57">
        <f>PRRAS!D307</f>
        <v>0</v>
      </c>
      <c r="D296" s="57">
        <f>PRRAS!E307</f>
        <v>0</v>
      </c>
      <c r="E296" s="57">
        <v>0</v>
      </c>
      <c r="F296" s="57">
        <v>0</v>
      </c>
      <c r="G296" s="58">
        <f t="shared" si="8"/>
        <v>0</v>
      </c>
      <c r="H296" s="58">
        <f t="shared" si="9"/>
        <v>0</v>
      </c>
      <c r="I296" s="59">
        <v>0</v>
      </c>
    </row>
    <row r="297" spans="1:9">
      <c r="A297" s="56">
        <v>151</v>
      </c>
      <c r="B297" s="57">
        <f>PRRAS!C308</f>
        <v>296</v>
      </c>
      <c r="C297" s="57">
        <f>PRRAS!D308</f>
        <v>0</v>
      </c>
      <c r="D297" s="57">
        <f>PRRAS!E308</f>
        <v>0</v>
      </c>
      <c r="E297" s="57">
        <v>0</v>
      </c>
      <c r="F297" s="57">
        <v>0</v>
      </c>
      <c r="G297" s="58">
        <f t="shared" si="8"/>
        <v>0</v>
      </c>
      <c r="H297" s="58">
        <f t="shared" si="9"/>
        <v>0</v>
      </c>
      <c r="I297" s="59">
        <v>0</v>
      </c>
    </row>
    <row r="298" spans="1:9">
      <c r="A298" s="56">
        <v>151</v>
      </c>
      <c r="B298" s="57">
        <f>PRRAS!C309</f>
        <v>297</v>
      </c>
      <c r="C298" s="57">
        <f>PRRAS!D309</f>
        <v>0</v>
      </c>
      <c r="D298" s="57">
        <f>PRRAS!E309</f>
        <v>0</v>
      </c>
      <c r="E298" s="57">
        <v>0</v>
      </c>
      <c r="F298" s="57">
        <v>0</v>
      </c>
      <c r="G298" s="58">
        <f t="shared" si="8"/>
        <v>0</v>
      </c>
      <c r="H298" s="58">
        <f t="shared" si="9"/>
        <v>0</v>
      </c>
      <c r="I298" s="59">
        <v>0</v>
      </c>
    </row>
    <row r="299" spans="1:9">
      <c r="A299" s="56">
        <v>151</v>
      </c>
      <c r="B299" s="57">
        <f>PRRAS!C310</f>
        <v>298</v>
      </c>
      <c r="C299" s="57">
        <f>PRRAS!D310</f>
        <v>0</v>
      </c>
      <c r="D299" s="57">
        <f>PRRAS!E310</f>
        <v>0</v>
      </c>
      <c r="E299" s="57">
        <v>0</v>
      </c>
      <c r="F299" s="57">
        <v>0</v>
      </c>
      <c r="G299" s="58">
        <f t="shared" si="8"/>
        <v>0</v>
      </c>
      <c r="H299" s="58">
        <f t="shared" si="9"/>
        <v>0</v>
      </c>
      <c r="I299" s="59">
        <v>0</v>
      </c>
    </row>
    <row r="300" spans="1:9">
      <c r="A300" s="56">
        <v>151</v>
      </c>
      <c r="B300" s="57">
        <f>PRRAS!C311</f>
        <v>299</v>
      </c>
      <c r="C300" s="57">
        <f>PRRAS!D311</f>
        <v>0</v>
      </c>
      <c r="D300" s="57">
        <f>PRRAS!E311</f>
        <v>0</v>
      </c>
      <c r="E300" s="57">
        <v>0</v>
      </c>
      <c r="F300" s="57">
        <v>0</v>
      </c>
      <c r="G300" s="58">
        <f t="shared" si="8"/>
        <v>0</v>
      </c>
      <c r="H300" s="58">
        <f t="shared" si="9"/>
        <v>0</v>
      </c>
      <c r="I300" s="59">
        <v>0</v>
      </c>
    </row>
    <row r="301" spans="1:9">
      <c r="A301" s="56">
        <v>151</v>
      </c>
      <c r="B301" s="57">
        <f>PRRAS!C312</f>
        <v>300</v>
      </c>
      <c r="C301" s="57">
        <f>PRRAS!D312</f>
        <v>0</v>
      </c>
      <c r="D301" s="57">
        <f>PRRAS!E312</f>
        <v>0</v>
      </c>
      <c r="E301" s="57">
        <v>0</v>
      </c>
      <c r="F301" s="57">
        <v>0</v>
      </c>
      <c r="G301" s="58">
        <f t="shared" si="8"/>
        <v>0</v>
      </c>
      <c r="H301" s="58">
        <f t="shared" si="9"/>
        <v>0</v>
      </c>
      <c r="I301" s="59">
        <v>0</v>
      </c>
    </row>
    <row r="302" spans="1:9">
      <c r="A302" s="56">
        <v>151</v>
      </c>
      <c r="B302" s="57">
        <f>PRRAS!C313</f>
        <v>301</v>
      </c>
      <c r="C302" s="57">
        <f>PRRAS!D313</f>
        <v>0</v>
      </c>
      <c r="D302" s="57">
        <f>PRRAS!E313</f>
        <v>0</v>
      </c>
      <c r="E302" s="57">
        <v>0</v>
      </c>
      <c r="F302" s="57">
        <v>0</v>
      </c>
      <c r="G302" s="58">
        <f t="shared" si="8"/>
        <v>0</v>
      </c>
      <c r="H302" s="58">
        <f t="shared" si="9"/>
        <v>0</v>
      </c>
      <c r="I302" s="59">
        <v>0</v>
      </c>
    </row>
    <row r="303" spans="1:9">
      <c r="A303" s="56">
        <v>151</v>
      </c>
      <c r="B303" s="57">
        <f>PRRAS!C314</f>
        <v>302</v>
      </c>
      <c r="C303" s="57">
        <f>PRRAS!D314</f>
        <v>0</v>
      </c>
      <c r="D303" s="57">
        <f>PRRAS!E314</f>
        <v>0</v>
      </c>
      <c r="E303" s="57">
        <v>0</v>
      </c>
      <c r="F303" s="57">
        <v>0</v>
      </c>
      <c r="G303" s="58">
        <f t="shared" si="8"/>
        <v>0</v>
      </c>
      <c r="H303" s="58">
        <f t="shared" si="9"/>
        <v>0</v>
      </c>
      <c r="I303" s="59">
        <v>0</v>
      </c>
    </row>
    <row r="304" spans="1:9">
      <c r="A304" s="56">
        <v>151</v>
      </c>
      <c r="B304" s="57">
        <f>PRRAS!C315</f>
        <v>303</v>
      </c>
      <c r="C304" s="57">
        <f>PRRAS!D315</f>
        <v>0</v>
      </c>
      <c r="D304" s="57">
        <f>PRRAS!E315</f>
        <v>0</v>
      </c>
      <c r="E304" s="57">
        <v>0</v>
      </c>
      <c r="F304" s="57">
        <v>0</v>
      </c>
      <c r="G304" s="58">
        <f t="shared" si="8"/>
        <v>0</v>
      </c>
      <c r="H304" s="58">
        <f t="shared" si="9"/>
        <v>0</v>
      </c>
      <c r="I304" s="59">
        <v>0</v>
      </c>
    </row>
    <row r="305" spans="1:9">
      <c r="A305" s="56">
        <v>151</v>
      </c>
      <c r="B305" s="57">
        <f>PRRAS!C316</f>
        <v>304</v>
      </c>
      <c r="C305" s="57">
        <f>PRRAS!D316</f>
        <v>0</v>
      </c>
      <c r="D305" s="57">
        <f>PRRAS!E316</f>
        <v>0</v>
      </c>
      <c r="E305" s="57">
        <v>0</v>
      </c>
      <c r="F305" s="57">
        <v>0</v>
      </c>
      <c r="G305" s="58">
        <f t="shared" si="8"/>
        <v>0</v>
      </c>
      <c r="H305" s="58">
        <f t="shared" si="9"/>
        <v>0</v>
      </c>
      <c r="I305" s="59">
        <v>0</v>
      </c>
    </row>
    <row r="306" spans="1:9">
      <c r="A306" s="56">
        <v>151</v>
      </c>
      <c r="B306" s="57">
        <f>PRRAS!C317</f>
        <v>305</v>
      </c>
      <c r="C306" s="57">
        <f>PRRAS!D317</f>
        <v>0</v>
      </c>
      <c r="D306" s="57">
        <f>PRRAS!E317</f>
        <v>0</v>
      </c>
      <c r="E306" s="57">
        <v>0</v>
      </c>
      <c r="F306" s="57">
        <v>0</v>
      </c>
      <c r="G306" s="58">
        <f t="shared" si="8"/>
        <v>0</v>
      </c>
      <c r="H306" s="58">
        <f t="shared" si="9"/>
        <v>0</v>
      </c>
      <c r="I306" s="59">
        <v>0</v>
      </c>
    </row>
    <row r="307" spans="1:9">
      <c r="A307" s="56">
        <v>151</v>
      </c>
      <c r="B307" s="57">
        <f>PRRAS!C318</f>
        <v>306</v>
      </c>
      <c r="C307" s="57">
        <f>PRRAS!D318</f>
        <v>0</v>
      </c>
      <c r="D307" s="57">
        <f>PRRAS!E318</f>
        <v>0</v>
      </c>
      <c r="E307" s="57">
        <v>0</v>
      </c>
      <c r="F307" s="57">
        <v>0</v>
      </c>
      <c r="G307" s="58">
        <f t="shared" si="8"/>
        <v>0</v>
      </c>
      <c r="H307" s="58">
        <f t="shared" si="9"/>
        <v>0</v>
      </c>
      <c r="I307" s="59">
        <v>0</v>
      </c>
    </row>
    <row r="308" spans="1:9">
      <c r="A308" s="56">
        <v>151</v>
      </c>
      <c r="B308" s="57">
        <f>PRRAS!C319</f>
        <v>307</v>
      </c>
      <c r="C308" s="57">
        <f>PRRAS!D319</f>
        <v>0</v>
      </c>
      <c r="D308" s="57">
        <f>PRRAS!E319</f>
        <v>0</v>
      </c>
      <c r="E308" s="57">
        <v>0</v>
      </c>
      <c r="F308" s="57">
        <v>0</v>
      </c>
      <c r="G308" s="58">
        <f t="shared" si="8"/>
        <v>0</v>
      </c>
      <c r="H308" s="58">
        <f t="shared" si="9"/>
        <v>0</v>
      </c>
      <c r="I308" s="59">
        <v>0</v>
      </c>
    </row>
    <row r="309" spans="1:9">
      <c r="A309" s="56">
        <v>151</v>
      </c>
      <c r="B309" s="57">
        <f>PRRAS!C320</f>
        <v>308</v>
      </c>
      <c r="C309" s="57">
        <f>PRRAS!D320</f>
        <v>0</v>
      </c>
      <c r="D309" s="57">
        <f>PRRAS!E320</f>
        <v>0</v>
      </c>
      <c r="E309" s="57">
        <v>0</v>
      </c>
      <c r="F309" s="57">
        <v>0</v>
      </c>
      <c r="G309" s="58">
        <f t="shared" si="8"/>
        <v>0</v>
      </c>
      <c r="H309" s="58">
        <f t="shared" si="9"/>
        <v>0</v>
      </c>
      <c r="I309" s="59">
        <v>0</v>
      </c>
    </row>
    <row r="310" spans="1:9">
      <c r="A310" s="56">
        <v>151</v>
      </c>
      <c r="B310" s="57">
        <f>PRRAS!C321</f>
        <v>309</v>
      </c>
      <c r="C310" s="57">
        <f>PRRAS!D321</f>
        <v>0</v>
      </c>
      <c r="D310" s="57">
        <f>PRRAS!E321</f>
        <v>0</v>
      </c>
      <c r="E310" s="57">
        <v>0</v>
      </c>
      <c r="F310" s="57">
        <v>0</v>
      </c>
      <c r="G310" s="58">
        <f t="shared" si="8"/>
        <v>0</v>
      </c>
      <c r="H310" s="58">
        <f t="shared" si="9"/>
        <v>0</v>
      </c>
      <c r="I310" s="59">
        <v>0</v>
      </c>
    </row>
    <row r="311" spans="1:9">
      <c r="A311" s="56">
        <v>151</v>
      </c>
      <c r="B311" s="57">
        <f>PRRAS!C322</f>
        <v>310</v>
      </c>
      <c r="C311" s="57">
        <f>PRRAS!D322</f>
        <v>0</v>
      </c>
      <c r="D311" s="57">
        <f>PRRAS!E322</f>
        <v>0</v>
      </c>
      <c r="E311" s="57">
        <v>0</v>
      </c>
      <c r="F311" s="57">
        <v>0</v>
      </c>
      <c r="G311" s="58">
        <f t="shared" si="8"/>
        <v>0</v>
      </c>
      <c r="H311" s="58">
        <f t="shared" si="9"/>
        <v>0</v>
      </c>
      <c r="I311" s="59">
        <v>0</v>
      </c>
    </row>
    <row r="312" spans="1:9">
      <c r="A312" s="56">
        <v>151</v>
      </c>
      <c r="B312" s="57">
        <f>PRRAS!C323</f>
        <v>311</v>
      </c>
      <c r="C312" s="57">
        <f>PRRAS!D323</f>
        <v>0</v>
      </c>
      <c r="D312" s="57">
        <f>PRRAS!E323</f>
        <v>0</v>
      </c>
      <c r="E312" s="57">
        <v>0</v>
      </c>
      <c r="F312" s="57">
        <v>0</v>
      </c>
      <c r="G312" s="58">
        <f t="shared" si="8"/>
        <v>0</v>
      </c>
      <c r="H312" s="58">
        <f t="shared" si="9"/>
        <v>0</v>
      </c>
      <c r="I312" s="59">
        <v>0</v>
      </c>
    </row>
    <row r="313" spans="1:9">
      <c r="A313" s="56">
        <v>151</v>
      </c>
      <c r="B313" s="57">
        <f>PRRAS!C324</f>
        <v>312</v>
      </c>
      <c r="C313" s="57">
        <f>PRRAS!D324</f>
        <v>0</v>
      </c>
      <c r="D313" s="57">
        <f>PRRAS!E324</f>
        <v>0</v>
      </c>
      <c r="E313" s="57">
        <v>0</v>
      </c>
      <c r="F313" s="57">
        <v>0</v>
      </c>
      <c r="G313" s="58">
        <f t="shared" si="8"/>
        <v>0</v>
      </c>
      <c r="H313" s="58">
        <f t="shared" si="9"/>
        <v>0</v>
      </c>
      <c r="I313" s="59">
        <v>0</v>
      </c>
    </row>
    <row r="314" spans="1:9">
      <c r="A314" s="56">
        <v>151</v>
      </c>
      <c r="B314" s="57">
        <f>PRRAS!C325</f>
        <v>313</v>
      </c>
      <c r="C314" s="57">
        <f>PRRAS!D325</f>
        <v>0</v>
      </c>
      <c r="D314" s="57">
        <f>PRRAS!E325</f>
        <v>0</v>
      </c>
      <c r="E314" s="57">
        <v>0</v>
      </c>
      <c r="F314" s="57">
        <v>0</v>
      </c>
      <c r="G314" s="58">
        <f t="shared" si="8"/>
        <v>0</v>
      </c>
      <c r="H314" s="58">
        <f t="shared" si="9"/>
        <v>0</v>
      </c>
      <c r="I314" s="59">
        <v>0</v>
      </c>
    </row>
    <row r="315" spans="1:9">
      <c r="A315" s="56">
        <v>151</v>
      </c>
      <c r="B315" s="57">
        <f>PRRAS!C326</f>
        <v>314</v>
      </c>
      <c r="C315" s="57">
        <f>PRRAS!D326</f>
        <v>0</v>
      </c>
      <c r="D315" s="57">
        <f>PRRAS!E326</f>
        <v>0</v>
      </c>
      <c r="E315" s="57">
        <v>0</v>
      </c>
      <c r="F315" s="57">
        <v>0</v>
      </c>
      <c r="G315" s="58">
        <f t="shared" si="8"/>
        <v>0</v>
      </c>
      <c r="H315" s="58">
        <f t="shared" si="9"/>
        <v>0</v>
      </c>
      <c r="I315" s="59">
        <v>0</v>
      </c>
    </row>
    <row r="316" spans="1:9">
      <c r="A316" s="56">
        <v>151</v>
      </c>
      <c r="B316" s="57">
        <f>PRRAS!C327</f>
        <v>315</v>
      </c>
      <c r="C316" s="57">
        <f>PRRAS!D327</f>
        <v>0</v>
      </c>
      <c r="D316" s="57">
        <f>PRRAS!E327</f>
        <v>0</v>
      </c>
      <c r="E316" s="57">
        <v>0</v>
      </c>
      <c r="F316" s="57">
        <v>0</v>
      </c>
      <c r="G316" s="58">
        <f t="shared" si="8"/>
        <v>0</v>
      </c>
      <c r="H316" s="58">
        <f t="shared" si="9"/>
        <v>0</v>
      </c>
      <c r="I316" s="59">
        <v>0</v>
      </c>
    </row>
    <row r="317" spans="1:9">
      <c r="A317" s="56">
        <v>151</v>
      </c>
      <c r="B317" s="57">
        <f>PRRAS!C328</f>
        <v>316</v>
      </c>
      <c r="C317" s="57">
        <f>PRRAS!D328</f>
        <v>0</v>
      </c>
      <c r="D317" s="57">
        <f>PRRAS!E328</f>
        <v>0</v>
      </c>
      <c r="E317" s="57">
        <v>0</v>
      </c>
      <c r="F317" s="57">
        <v>0</v>
      </c>
      <c r="G317" s="58">
        <f t="shared" si="8"/>
        <v>0</v>
      </c>
      <c r="H317" s="58">
        <f t="shared" si="9"/>
        <v>0</v>
      </c>
      <c r="I317" s="59">
        <v>0</v>
      </c>
    </row>
    <row r="318" spans="1:9">
      <c r="A318" s="56">
        <v>151</v>
      </c>
      <c r="B318" s="57">
        <f>PRRAS!C329</f>
        <v>317</v>
      </c>
      <c r="C318" s="57">
        <f>PRRAS!D329</f>
        <v>0</v>
      </c>
      <c r="D318" s="57">
        <f>PRRAS!E329</f>
        <v>0</v>
      </c>
      <c r="E318" s="57">
        <v>0</v>
      </c>
      <c r="F318" s="57">
        <v>0</v>
      </c>
      <c r="G318" s="58">
        <f t="shared" si="8"/>
        <v>0</v>
      </c>
      <c r="H318" s="58">
        <f t="shared" si="9"/>
        <v>0</v>
      </c>
      <c r="I318" s="59">
        <v>0</v>
      </c>
    </row>
    <row r="319" spans="1:9">
      <c r="A319" s="56">
        <v>151</v>
      </c>
      <c r="B319" s="57">
        <f>PRRAS!C330</f>
        <v>318</v>
      </c>
      <c r="C319" s="57">
        <f>PRRAS!D330</f>
        <v>0</v>
      </c>
      <c r="D319" s="57">
        <f>PRRAS!E330</f>
        <v>0</v>
      </c>
      <c r="E319" s="57">
        <v>0</v>
      </c>
      <c r="F319" s="57">
        <v>0</v>
      </c>
      <c r="G319" s="58">
        <f t="shared" si="8"/>
        <v>0</v>
      </c>
      <c r="H319" s="58">
        <f t="shared" si="9"/>
        <v>0</v>
      </c>
      <c r="I319" s="59">
        <v>0</v>
      </c>
    </row>
    <row r="320" spans="1:9">
      <c r="A320" s="56">
        <v>151</v>
      </c>
      <c r="B320" s="57">
        <f>PRRAS!C331</f>
        <v>319</v>
      </c>
      <c r="C320" s="57">
        <f>PRRAS!D331</f>
        <v>0</v>
      </c>
      <c r="D320" s="57">
        <f>PRRAS!E331</f>
        <v>0</v>
      </c>
      <c r="E320" s="57">
        <v>0</v>
      </c>
      <c r="F320" s="57">
        <v>0</v>
      </c>
      <c r="G320" s="58">
        <f t="shared" si="8"/>
        <v>0</v>
      </c>
      <c r="H320" s="58">
        <f t="shared" si="9"/>
        <v>0</v>
      </c>
      <c r="I320" s="59">
        <v>0</v>
      </c>
    </row>
    <row r="321" spans="1:9">
      <c r="A321" s="56">
        <v>151</v>
      </c>
      <c r="B321" s="57">
        <f>PRRAS!C332</f>
        <v>320</v>
      </c>
      <c r="C321" s="57">
        <f>PRRAS!D332</f>
        <v>0</v>
      </c>
      <c r="D321" s="57">
        <f>PRRAS!E332</f>
        <v>0</v>
      </c>
      <c r="E321" s="57">
        <v>0</v>
      </c>
      <c r="F321" s="57">
        <v>0</v>
      </c>
      <c r="G321" s="58">
        <f t="shared" si="8"/>
        <v>0</v>
      </c>
      <c r="H321" s="58">
        <f t="shared" si="9"/>
        <v>0</v>
      </c>
      <c r="I321" s="59">
        <v>0</v>
      </c>
    </row>
    <row r="322" spans="1:9">
      <c r="A322" s="56">
        <v>151</v>
      </c>
      <c r="B322" s="57">
        <f>PRRAS!C333</f>
        <v>321</v>
      </c>
      <c r="C322" s="57">
        <f>PRRAS!D333</f>
        <v>0</v>
      </c>
      <c r="D322" s="57">
        <f>PRRAS!E333</f>
        <v>0</v>
      </c>
      <c r="E322" s="57">
        <v>0</v>
      </c>
      <c r="F322" s="57">
        <v>0</v>
      </c>
      <c r="G322" s="58">
        <f t="shared" ref="G322:G385" si="10">(B322/1000)*(C322*1+D322*2)</f>
        <v>0</v>
      </c>
      <c r="H322" s="58">
        <f t="shared" ref="H322:H385" si="11">ABS(C322-ROUND(C322,0))+ABS(D322-ROUND(D322,0))</f>
        <v>0</v>
      </c>
      <c r="I322" s="59">
        <v>0</v>
      </c>
    </row>
    <row r="323" spans="1:9">
      <c r="A323" s="56">
        <v>151</v>
      </c>
      <c r="B323" s="57">
        <f>PRRAS!C334</f>
        <v>322</v>
      </c>
      <c r="C323" s="57">
        <f>PRRAS!D334</f>
        <v>0</v>
      </c>
      <c r="D323" s="57">
        <f>PRRAS!E334</f>
        <v>0</v>
      </c>
      <c r="E323" s="57">
        <v>0</v>
      </c>
      <c r="F323" s="57">
        <v>0</v>
      </c>
      <c r="G323" s="58">
        <f t="shared" si="10"/>
        <v>0</v>
      </c>
      <c r="H323" s="58">
        <f t="shared" si="11"/>
        <v>0</v>
      </c>
      <c r="I323" s="59">
        <v>0</v>
      </c>
    </row>
    <row r="324" spans="1:9">
      <c r="A324" s="56">
        <v>151</v>
      </c>
      <c r="B324" s="57">
        <f>PRRAS!C335</f>
        <v>323</v>
      </c>
      <c r="C324" s="57">
        <f>PRRAS!D335</f>
        <v>0</v>
      </c>
      <c r="D324" s="57">
        <f>PRRAS!E335</f>
        <v>0</v>
      </c>
      <c r="E324" s="57">
        <v>0</v>
      </c>
      <c r="F324" s="57">
        <v>0</v>
      </c>
      <c r="G324" s="58">
        <f t="shared" si="10"/>
        <v>0</v>
      </c>
      <c r="H324" s="58">
        <f t="shared" si="11"/>
        <v>0</v>
      </c>
      <c r="I324" s="59">
        <v>0</v>
      </c>
    </row>
    <row r="325" spans="1:9">
      <c r="A325" s="56">
        <v>151</v>
      </c>
      <c r="B325" s="57">
        <f>PRRAS!C336</f>
        <v>324</v>
      </c>
      <c r="C325" s="57">
        <f>PRRAS!D336</f>
        <v>0</v>
      </c>
      <c r="D325" s="57">
        <f>PRRAS!E336</f>
        <v>0</v>
      </c>
      <c r="E325" s="57">
        <v>0</v>
      </c>
      <c r="F325" s="57">
        <v>0</v>
      </c>
      <c r="G325" s="58">
        <f t="shared" si="10"/>
        <v>0</v>
      </c>
      <c r="H325" s="58">
        <f t="shared" si="11"/>
        <v>0</v>
      </c>
      <c r="I325" s="59">
        <v>0</v>
      </c>
    </row>
    <row r="326" spans="1:9">
      <c r="A326" s="56">
        <v>151</v>
      </c>
      <c r="B326" s="57">
        <f>PRRAS!C337</f>
        <v>325</v>
      </c>
      <c r="C326" s="57">
        <f>PRRAS!D337</f>
        <v>0</v>
      </c>
      <c r="D326" s="57">
        <f>PRRAS!E337</f>
        <v>0</v>
      </c>
      <c r="E326" s="57">
        <v>0</v>
      </c>
      <c r="F326" s="57">
        <v>0</v>
      </c>
      <c r="G326" s="58">
        <f t="shared" si="10"/>
        <v>0</v>
      </c>
      <c r="H326" s="58">
        <f t="shared" si="11"/>
        <v>0</v>
      </c>
      <c r="I326" s="59">
        <v>0</v>
      </c>
    </row>
    <row r="327" spans="1:9">
      <c r="A327" s="56">
        <v>151</v>
      </c>
      <c r="B327" s="57">
        <f>PRRAS!C338</f>
        <v>326</v>
      </c>
      <c r="C327" s="57">
        <f>PRRAS!D338</f>
        <v>0</v>
      </c>
      <c r="D327" s="57">
        <f>PRRAS!E338</f>
        <v>0</v>
      </c>
      <c r="E327" s="57">
        <v>0</v>
      </c>
      <c r="F327" s="57">
        <v>0</v>
      </c>
      <c r="G327" s="58">
        <f t="shared" si="10"/>
        <v>0</v>
      </c>
      <c r="H327" s="58">
        <f t="shared" si="11"/>
        <v>0</v>
      </c>
      <c r="I327" s="59">
        <v>0</v>
      </c>
    </row>
    <row r="328" spans="1:9">
      <c r="A328" s="56">
        <v>151</v>
      </c>
      <c r="B328" s="57">
        <f>PRRAS!C339</f>
        <v>327</v>
      </c>
      <c r="C328" s="57">
        <f>PRRAS!D339</f>
        <v>0</v>
      </c>
      <c r="D328" s="57">
        <f>PRRAS!E339</f>
        <v>0</v>
      </c>
      <c r="E328" s="57">
        <v>0</v>
      </c>
      <c r="F328" s="57">
        <v>0</v>
      </c>
      <c r="G328" s="58">
        <f t="shared" si="10"/>
        <v>0</v>
      </c>
      <c r="H328" s="58">
        <f t="shared" si="11"/>
        <v>0</v>
      </c>
      <c r="I328" s="59">
        <v>0</v>
      </c>
    </row>
    <row r="329" spans="1:9">
      <c r="A329" s="56">
        <v>151</v>
      </c>
      <c r="B329" s="57">
        <f>PRRAS!C340</f>
        <v>328</v>
      </c>
      <c r="C329" s="57">
        <f>PRRAS!D340</f>
        <v>0</v>
      </c>
      <c r="D329" s="57">
        <f>PRRAS!E340</f>
        <v>0</v>
      </c>
      <c r="E329" s="57">
        <v>0</v>
      </c>
      <c r="F329" s="57">
        <v>0</v>
      </c>
      <c r="G329" s="58">
        <f t="shared" si="10"/>
        <v>0</v>
      </c>
      <c r="H329" s="58">
        <f t="shared" si="11"/>
        <v>0</v>
      </c>
      <c r="I329" s="59">
        <v>0</v>
      </c>
    </row>
    <row r="330" spans="1:9">
      <c r="A330" s="56">
        <v>151</v>
      </c>
      <c r="B330" s="57">
        <f>PRRAS!C341</f>
        <v>329</v>
      </c>
      <c r="C330" s="57">
        <f>PRRAS!D341</f>
        <v>0</v>
      </c>
      <c r="D330" s="57">
        <f>PRRAS!E341</f>
        <v>0</v>
      </c>
      <c r="E330" s="57">
        <v>0</v>
      </c>
      <c r="F330" s="57">
        <v>0</v>
      </c>
      <c r="G330" s="58">
        <f t="shared" si="10"/>
        <v>0</v>
      </c>
      <c r="H330" s="58">
        <f t="shared" si="11"/>
        <v>0</v>
      </c>
      <c r="I330" s="59">
        <v>0</v>
      </c>
    </row>
    <row r="331" spans="1:9">
      <c r="A331" s="56">
        <v>151</v>
      </c>
      <c r="B331" s="57">
        <f>PRRAS!C342</f>
        <v>330</v>
      </c>
      <c r="C331" s="57">
        <f>PRRAS!D342</f>
        <v>0</v>
      </c>
      <c r="D331" s="57">
        <f>PRRAS!E342</f>
        <v>0</v>
      </c>
      <c r="E331" s="57">
        <v>0</v>
      </c>
      <c r="F331" s="57">
        <v>0</v>
      </c>
      <c r="G331" s="58">
        <f t="shared" si="10"/>
        <v>0</v>
      </c>
      <c r="H331" s="58">
        <f t="shared" si="11"/>
        <v>0</v>
      </c>
      <c r="I331" s="59">
        <v>0</v>
      </c>
    </row>
    <row r="332" spans="1:9">
      <c r="A332" s="56">
        <v>151</v>
      </c>
      <c r="B332" s="57">
        <f>PRRAS!C343</f>
        <v>331</v>
      </c>
      <c r="C332" s="57">
        <f>PRRAS!D343</f>
        <v>0</v>
      </c>
      <c r="D332" s="57">
        <f>PRRAS!E343</f>
        <v>0</v>
      </c>
      <c r="E332" s="57">
        <v>0</v>
      </c>
      <c r="F332" s="57">
        <v>0</v>
      </c>
      <c r="G332" s="58">
        <f t="shared" si="10"/>
        <v>0</v>
      </c>
      <c r="H332" s="58">
        <f t="shared" si="11"/>
        <v>0</v>
      </c>
      <c r="I332" s="59">
        <v>0</v>
      </c>
    </row>
    <row r="333" spans="1:9">
      <c r="A333" s="56">
        <v>151</v>
      </c>
      <c r="B333" s="57">
        <f>PRRAS!C344</f>
        <v>332</v>
      </c>
      <c r="C333" s="57">
        <f>PRRAS!D344</f>
        <v>0</v>
      </c>
      <c r="D333" s="57">
        <f>PRRAS!E344</f>
        <v>0</v>
      </c>
      <c r="E333" s="57">
        <v>0</v>
      </c>
      <c r="F333" s="57">
        <v>0</v>
      </c>
      <c r="G333" s="58">
        <f t="shared" si="10"/>
        <v>0</v>
      </c>
      <c r="H333" s="58">
        <f t="shared" si="11"/>
        <v>0</v>
      </c>
      <c r="I333" s="59">
        <v>0</v>
      </c>
    </row>
    <row r="334" spans="1:9">
      <c r="A334" s="56">
        <v>151</v>
      </c>
      <c r="B334" s="57">
        <f>PRRAS!C345</f>
        <v>333</v>
      </c>
      <c r="C334" s="57">
        <f>PRRAS!D345</f>
        <v>0</v>
      </c>
      <c r="D334" s="57">
        <f>PRRAS!E345</f>
        <v>0</v>
      </c>
      <c r="E334" s="57">
        <v>0</v>
      </c>
      <c r="F334" s="57">
        <v>0</v>
      </c>
      <c r="G334" s="58">
        <f t="shared" si="10"/>
        <v>0</v>
      </c>
      <c r="H334" s="58">
        <f t="shared" si="11"/>
        <v>0</v>
      </c>
      <c r="I334" s="59">
        <v>0</v>
      </c>
    </row>
    <row r="335" spans="1:9">
      <c r="A335" s="56">
        <v>151</v>
      </c>
      <c r="B335" s="57">
        <f>PRRAS!C346</f>
        <v>334</v>
      </c>
      <c r="C335" s="57">
        <f>PRRAS!D346</f>
        <v>0</v>
      </c>
      <c r="D335" s="57">
        <f>PRRAS!E346</f>
        <v>0</v>
      </c>
      <c r="E335" s="57">
        <v>0</v>
      </c>
      <c r="F335" s="57">
        <v>0</v>
      </c>
      <c r="G335" s="58">
        <f t="shared" si="10"/>
        <v>0</v>
      </c>
      <c r="H335" s="58">
        <f t="shared" si="11"/>
        <v>0</v>
      </c>
      <c r="I335" s="59">
        <v>0</v>
      </c>
    </row>
    <row r="336" spans="1:9">
      <c r="A336" s="56">
        <v>151</v>
      </c>
      <c r="B336" s="57">
        <f>PRRAS!C347</f>
        <v>335</v>
      </c>
      <c r="C336" s="57">
        <f>PRRAS!D347</f>
        <v>0</v>
      </c>
      <c r="D336" s="57">
        <f>PRRAS!E347</f>
        <v>0</v>
      </c>
      <c r="E336" s="57">
        <v>0</v>
      </c>
      <c r="F336" s="57">
        <v>0</v>
      </c>
      <c r="G336" s="58">
        <f t="shared" si="10"/>
        <v>0</v>
      </c>
      <c r="H336" s="58">
        <f t="shared" si="11"/>
        <v>0</v>
      </c>
      <c r="I336" s="59">
        <v>0</v>
      </c>
    </row>
    <row r="337" spans="1:9">
      <c r="A337" s="56">
        <v>151</v>
      </c>
      <c r="B337" s="57">
        <f>PRRAS!C348</f>
        <v>336</v>
      </c>
      <c r="C337" s="57">
        <f>PRRAS!D348</f>
        <v>0</v>
      </c>
      <c r="D337" s="57">
        <f>PRRAS!E348</f>
        <v>0</v>
      </c>
      <c r="E337" s="57">
        <v>0</v>
      </c>
      <c r="F337" s="57">
        <v>0</v>
      </c>
      <c r="G337" s="58">
        <f t="shared" si="10"/>
        <v>0</v>
      </c>
      <c r="H337" s="58">
        <f t="shared" si="11"/>
        <v>0</v>
      </c>
      <c r="I337" s="59">
        <v>0</v>
      </c>
    </row>
    <row r="338" spans="1:9">
      <c r="A338" s="56">
        <v>151</v>
      </c>
      <c r="B338" s="57">
        <f>PRRAS!C349</f>
        <v>337</v>
      </c>
      <c r="C338" s="57">
        <f>PRRAS!D349</f>
        <v>0</v>
      </c>
      <c r="D338" s="57">
        <f>PRRAS!E349</f>
        <v>0</v>
      </c>
      <c r="E338" s="57">
        <v>0</v>
      </c>
      <c r="F338" s="57">
        <v>0</v>
      </c>
      <c r="G338" s="58">
        <f t="shared" si="10"/>
        <v>0</v>
      </c>
      <c r="H338" s="58">
        <f t="shared" si="11"/>
        <v>0</v>
      </c>
      <c r="I338" s="59">
        <v>0</v>
      </c>
    </row>
    <row r="339" spans="1:9">
      <c r="A339" s="56">
        <v>151</v>
      </c>
      <c r="B339" s="57">
        <f>PRRAS!C350</f>
        <v>338</v>
      </c>
      <c r="C339" s="57">
        <f>PRRAS!D350</f>
        <v>0</v>
      </c>
      <c r="D339" s="57">
        <f>PRRAS!E350</f>
        <v>0</v>
      </c>
      <c r="E339" s="57">
        <v>0</v>
      </c>
      <c r="F339" s="57">
        <v>0</v>
      </c>
      <c r="G339" s="58">
        <f t="shared" si="10"/>
        <v>0</v>
      </c>
      <c r="H339" s="58">
        <f t="shared" si="11"/>
        <v>0</v>
      </c>
      <c r="I339" s="59">
        <v>0</v>
      </c>
    </row>
    <row r="340" spans="1:9">
      <c r="A340" s="56">
        <v>151</v>
      </c>
      <c r="B340" s="57">
        <f>PRRAS!C351</f>
        <v>339</v>
      </c>
      <c r="C340" s="57">
        <f>PRRAS!D351</f>
        <v>0</v>
      </c>
      <c r="D340" s="57">
        <f>PRRAS!E351</f>
        <v>0</v>
      </c>
      <c r="E340" s="57">
        <v>0</v>
      </c>
      <c r="F340" s="57">
        <v>0</v>
      </c>
      <c r="G340" s="58">
        <f t="shared" si="10"/>
        <v>0</v>
      </c>
      <c r="H340" s="58">
        <f t="shared" si="11"/>
        <v>0</v>
      </c>
      <c r="I340" s="59">
        <v>0</v>
      </c>
    </row>
    <row r="341" spans="1:9">
      <c r="A341" s="56">
        <v>151</v>
      </c>
      <c r="B341" s="57">
        <f>PRRAS!C352</f>
        <v>340</v>
      </c>
      <c r="C341" s="57">
        <f>PRRAS!D352</f>
        <v>0</v>
      </c>
      <c r="D341" s="57">
        <f>PRRAS!E352</f>
        <v>0</v>
      </c>
      <c r="E341" s="57">
        <v>0</v>
      </c>
      <c r="F341" s="57">
        <v>0</v>
      </c>
      <c r="G341" s="58">
        <f t="shared" si="10"/>
        <v>0</v>
      </c>
      <c r="H341" s="58">
        <f t="shared" si="11"/>
        <v>0</v>
      </c>
      <c r="I341" s="59">
        <v>0</v>
      </c>
    </row>
    <row r="342" spans="1:9">
      <c r="A342" s="56">
        <v>151</v>
      </c>
      <c r="B342" s="57">
        <f>PRRAS!C353</f>
        <v>341</v>
      </c>
      <c r="C342" s="57">
        <f>PRRAS!D353</f>
        <v>89953</v>
      </c>
      <c r="D342" s="57">
        <f>PRRAS!E353</f>
        <v>218668</v>
      </c>
      <c r="E342" s="57">
        <v>0</v>
      </c>
      <c r="F342" s="57">
        <v>0</v>
      </c>
      <c r="G342" s="58">
        <f t="shared" si="10"/>
        <v>179805.549</v>
      </c>
      <c r="H342" s="58">
        <f t="shared" si="11"/>
        <v>0</v>
      </c>
      <c r="I342" s="59">
        <v>0</v>
      </c>
    </row>
    <row r="343" spans="1:9">
      <c r="A343" s="56">
        <v>151</v>
      </c>
      <c r="B343" s="57">
        <f>PRRAS!C354</f>
        <v>342</v>
      </c>
      <c r="C343" s="57">
        <f>PRRAS!D354</f>
        <v>0</v>
      </c>
      <c r="D343" s="57">
        <f>PRRAS!E354</f>
        <v>0</v>
      </c>
      <c r="E343" s="57">
        <v>0</v>
      </c>
      <c r="F343" s="57">
        <v>0</v>
      </c>
      <c r="G343" s="58">
        <f t="shared" si="10"/>
        <v>0</v>
      </c>
      <c r="H343" s="58">
        <f t="shared" si="11"/>
        <v>0</v>
      </c>
      <c r="I343" s="59">
        <v>0</v>
      </c>
    </row>
    <row r="344" spans="1:9">
      <c r="A344" s="56">
        <v>151</v>
      </c>
      <c r="B344" s="57">
        <f>PRRAS!C355</f>
        <v>343</v>
      </c>
      <c r="C344" s="57">
        <f>PRRAS!D355</f>
        <v>0</v>
      </c>
      <c r="D344" s="57">
        <f>PRRAS!E355</f>
        <v>0</v>
      </c>
      <c r="E344" s="57">
        <v>0</v>
      </c>
      <c r="F344" s="57">
        <v>0</v>
      </c>
      <c r="G344" s="58">
        <f t="shared" si="10"/>
        <v>0</v>
      </c>
      <c r="H344" s="58">
        <f t="shared" si="11"/>
        <v>0</v>
      </c>
      <c r="I344" s="59">
        <v>0</v>
      </c>
    </row>
    <row r="345" spans="1:9">
      <c r="A345" s="56">
        <v>151</v>
      </c>
      <c r="B345" s="57">
        <f>PRRAS!C356</f>
        <v>344</v>
      </c>
      <c r="C345" s="57">
        <f>PRRAS!D356</f>
        <v>0</v>
      </c>
      <c r="D345" s="57">
        <f>PRRAS!E356</f>
        <v>0</v>
      </c>
      <c r="E345" s="57">
        <v>0</v>
      </c>
      <c r="F345" s="57">
        <v>0</v>
      </c>
      <c r="G345" s="58">
        <f t="shared" si="10"/>
        <v>0</v>
      </c>
      <c r="H345" s="58">
        <f t="shared" si="11"/>
        <v>0</v>
      </c>
      <c r="I345" s="59">
        <v>0</v>
      </c>
    </row>
    <row r="346" spans="1:9">
      <c r="A346" s="56">
        <v>151</v>
      </c>
      <c r="B346" s="57">
        <f>PRRAS!C357</f>
        <v>345</v>
      </c>
      <c r="C346" s="57">
        <f>PRRAS!D357</f>
        <v>0</v>
      </c>
      <c r="D346" s="57">
        <f>PRRAS!E357</f>
        <v>0</v>
      </c>
      <c r="E346" s="57">
        <v>0</v>
      </c>
      <c r="F346" s="57">
        <v>0</v>
      </c>
      <c r="G346" s="58">
        <f t="shared" si="10"/>
        <v>0</v>
      </c>
      <c r="H346" s="58">
        <f t="shared" si="11"/>
        <v>0</v>
      </c>
      <c r="I346" s="59">
        <v>0</v>
      </c>
    </row>
    <row r="347" spans="1:9">
      <c r="A347" s="56">
        <v>151</v>
      </c>
      <c r="B347" s="57">
        <f>PRRAS!C358</f>
        <v>346</v>
      </c>
      <c r="C347" s="57">
        <f>PRRAS!D358</f>
        <v>0</v>
      </c>
      <c r="D347" s="57">
        <f>PRRAS!E358</f>
        <v>0</v>
      </c>
      <c r="E347" s="57">
        <v>0</v>
      </c>
      <c r="F347" s="57">
        <v>0</v>
      </c>
      <c r="G347" s="58">
        <f t="shared" si="10"/>
        <v>0</v>
      </c>
      <c r="H347" s="58">
        <f t="shared" si="11"/>
        <v>0</v>
      </c>
      <c r="I347" s="59">
        <v>0</v>
      </c>
    </row>
    <row r="348" spans="1:9">
      <c r="A348" s="56">
        <v>151</v>
      </c>
      <c r="B348" s="57">
        <f>PRRAS!C359</f>
        <v>347</v>
      </c>
      <c r="C348" s="57">
        <f>PRRAS!D359</f>
        <v>0</v>
      </c>
      <c r="D348" s="57">
        <f>PRRAS!E359</f>
        <v>0</v>
      </c>
      <c r="E348" s="57">
        <v>0</v>
      </c>
      <c r="F348" s="57">
        <v>0</v>
      </c>
      <c r="G348" s="58">
        <f t="shared" si="10"/>
        <v>0</v>
      </c>
      <c r="H348" s="58">
        <f t="shared" si="11"/>
        <v>0</v>
      </c>
      <c r="I348" s="59">
        <v>0</v>
      </c>
    </row>
    <row r="349" spans="1:9">
      <c r="A349" s="56">
        <v>151</v>
      </c>
      <c r="B349" s="57">
        <f>PRRAS!C360</f>
        <v>348</v>
      </c>
      <c r="C349" s="57">
        <f>PRRAS!D360</f>
        <v>0</v>
      </c>
      <c r="D349" s="57">
        <f>PRRAS!E360</f>
        <v>0</v>
      </c>
      <c r="E349" s="57">
        <v>0</v>
      </c>
      <c r="F349" s="57">
        <v>0</v>
      </c>
      <c r="G349" s="58">
        <f t="shared" si="10"/>
        <v>0</v>
      </c>
      <c r="H349" s="58">
        <f t="shared" si="11"/>
        <v>0</v>
      </c>
      <c r="I349" s="59">
        <v>0</v>
      </c>
    </row>
    <row r="350" spans="1:9">
      <c r="A350" s="56">
        <v>151</v>
      </c>
      <c r="B350" s="57">
        <f>PRRAS!C361</f>
        <v>349</v>
      </c>
      <c r="C350" s="57">
        <f>PRRAS!D361</f>
        <v>0</v>
      </c>
      <c r="D350" s="57">
        <f>PRRAS!E361</f>
        <v>0</v>
      </c>
      <c r="E350" s="57">
        <v>0</v>
      </c>
      <c r="F350" s="57">
        <v>0</v>
      </c>
      <c r="G350" s="58">
        <f t="shared" si="10"/>
        <v>0</v>
      </c>
      <c r="H350" s="58">
        <f t="shared" si="11"/>
        <v>0</v>
      </c>
      <c r="I350" s="59">
        <v>0</v>
      </c>
    </row>
    <row r="351" spans="1:9">
      <c r="A351" s="56">
        <v>151</v>
      </c>
      <c r="B351" s="57">
        <f>PRRAS!C362</f>
        <v>350</v>
      </c>
      <c r="C351" s="57">
        <f>PRRAS!D362</f>
        <v>0</v>
      </c>
      <c r="D351" s="57">
        <f>PRRAS!E362</f>
        <v>0</v>
      </c>
      <c r="E351" s="57">
        <v>0</v>
      </c>
      <c r="F351" s="57">
        <v>0</v>
      </c>
      <c r="G351" s="58">
        <f t="shared" si="10"/>
        <v>0</v>
      </c>
      <c r="H351" s="58">
        <f t="shared" si="11"/>
        <v>0</v>
      </c>
      <c r="I351" s="59">
        <v>0</v>
      </c>
    </row>
    <row r="352" spans="1:9">
      <c r="A352" s="56">
        <v>151</v>
      </c>
      <c r="B352" s="57">
        <f>PRRAS!C363</f>
        <v>351</v>
      </c>
      <c r="C352" s="57">
        <f>PRRAS!D363</f>
        <v>0</v>
      </c>
      <c r="D352" s="57">
        <f>PRRAS!E363</f>
        <v>0</v>
      </c>
      <c r="E352" s="57">
        <v>0</v>
      </c>
      <c r="F352" s="57">
        <v>0</v>
      </c>
      <c r="G352" s="58">
        <f t="shared" si="10"/>
        <v>0</v>
      </c>
      <c r="H352" s="58">
        <f t="shared" si="11"/>
        <v>0</v>
      </c>
      <c r="I352" s="59">
        <v>0</v>
      </c>
    </row>
    <row r="353" spans="1:9">
      <c r="A353" s="56">
        <v>151</v>
      </c>
      <c r="B353" s="57">
        <f>PRRAS!C364</f>
        <v>352</v>
      </c>
      <c r="C353" s="57">
        <f>PRRAS!D364</f>
        <v>0</v>
      </c>
      <c r="D353" s="57">
        <f>PRRAS!E364</f>
        <v>0</v>
      </c>
      <c r="E353" s="57">
        <v>0</v>
      </c>
      <c r="F353" s="57">
        <v>0</v>
      </c>
      <c r="G353" s="58">
        <f t="shared" si="10"/>
        <v>0</v>
      </c>
      <c r="H353" s="58">
        <f t="shared" si="11"/>
        <v>0</v>
      </c>
      <c r="I353" s="59">
        <v>0</v>
      </c>
    </row>
    <row r="354" spans="1:9">
      <c r="A354" s="56">
        <v>151</v>
      </c>
      <c r="B354" s="57">
        <f>PRRAS!C365</f>
        <v>353</v>
      </c>
      <c r="C354" s="57">
        <f>PRRAS!D365</f>
        <v>0</v>
      </c>
      <c r="D354" s="57">
        <f>PRRAS!E365</f>
        <v>0</v>
      </c>
      <c r="E354" s="57">
        <v>0</v>
      </c>
      <c r="F354" s="57">
        <v>0</v>
      </c>
      <c r="G354" s="58">
        <f t="shared" si="10"/>
        <v>0</v>
      </c>
      <c r="H354" s="58">
        <f t="shared" si="11"/>
        <v>0</v>
      </c>
      <c r="I354" s="59">
        <v>0</v>
      </c>
    </row>
    <row r="355" spans="1:9">
      <c r="A355" s="56">
        <v>151</v>
      </c>
      <c r="B355" s="57">
        <f>PRRAS!C366</f>
        <v>354</v>
      </c>
      <c r="C355" s="57">
        <f>PRRAS!D366</f>
        <v>89953</v>
      </c>
      <c r="D355" s="57">
        <f>PRRAS!E366</f>
        <v>218668</v>
      </c>
      <c r="E355" s="57">
        <v>0</v>
      </c>
      <c r="F355" s="57">
        <v>0</v>
      </c>
      <c r="G355" s="58">
        <f t="shared" si="10"/>
        <v>186660.30599999998</v>
      </c>
      <c r="H355" s="58">
        <f t="shared" si="11"/>
        <v>0</v>
      </c>
      <c r="I355" s="59">
        <v>0</v>
      </c>
    </row>
    <row r="356" spans="1:9">
      <c r="A356" s="56">
        <v>151</v>
      </c>
      <c r="B356" s="57">
        <f>PRRAS!C367</f>
        <v>355</v>
      </c>
      <c r="C356" s="57">
        <f>PRRAS!D367</f>
        <v>0</v>
      </c>
      <c r="D356" s="57">
        <f>PRRAS!E367</f>
        <v>18750</v>
      </c>
      <c r="E356" s="57">
        <v>0</v>
      </c>
      <c r="F356" s="57">
        <v>0</v>
      </c>
      <c r="G356" s="58">
        <f t="shared" si="10"/>
        <v>13312.5</v>
      </c>
      <c r="H356" s="58">
        <f t="shared" si="11"/>
        <v>0</v>
      </c>
      <c r="I356" s="59">
        <v>0</v>
      </c>
    </row>
    <row r="357" spans="1:9">
      <c r="A357" s="56">
        <v>151</v>
      </c>
      <c r="B357" s="57">
        <f>PRRAS!C368</f>
        <v>356</v>
      </c>
      <c r="C357" s="57">
        <f>PRRAS!D368</f>
        <v>0</v>
      </c>
      <c r="D357" s="57">
        <f>PRRAS!E368</f>
        <v>0</v>
      </c>
      <c r="E357" s="57">
        <v>0</v>
      </c>
      <c r="F357" s="57">
        <v>0</v>
      </c>
      <c r="G357" s="58">
        <f t="shared" si="10"/>
        <v>0</v>
      </c>
      <c r="H357" s="58">
        <f t="shared" si="11"/>
        <v>0</v>
      </c>
      <c r="I357" s="59">
        <v>0</v>
      </c>
    </row>
    <row r="358" spans="1:9">
      <c r="A358" s="56">
        <v>151</v>
      </c>
      <c r="B358" s="57">
        <f>PRRAS!C369</f>
        <v>357</v>
      </c>
      <c r="C358" s="57">
        <f>PRRAS!D369</f>
        <v>0</v>
      </c>
      <c r="D358" s="57">
        <f>PRRAS!E369</f>
        <v>18750</v>
      </c>
      <c r="E358" s="57">
        <v>0</v>
      </c>
      <c r="F358" s="57">
        <v>0</v>
      </c>
      <c r="G358" s="58">
        <f t="shared" si="10"/>
        <v>13387.5</v>
      </c>
      <c r="H358" s="58">
        <f t="shared" si="11"/>
        <v>0</v>
      </c>
      <c r="I358" s="59">
        <v>0</v>
      </c>
    </row>
    <row r="359" spans="1:9">
      <c r="A359" s="56">
        <v>151</v>
      </c>
      <c r="B359" s="57">
        <f>PRRAS!C370</f>
        <v>358</v>
      </c>
      <c r="C359" s="57">
        <f>PRRAS!D370</f>
        <v>0</v>
      </c>
      <c r="D359" s="57">
        <f>PRRAS!E370</f>
        <v>0</v>
      </c>
      <c r="E359" s="57">
        <v>0</v>
      </c>
      <c r="F359" s="57">
        <v>0</v>
      </c>
      <c r="G359" s="58">
        <f t="shared" si="10"/>
        <v>0</v>
      </c>
      <c r="H359" s="58">
        <f t="shared" si="11"/>
        <v>0</v>
      </c>
      <c r="I359" s="59">
        <v>0</v>
      </c>
    </row>
    <row r="360" spans="1:9">
      <c r="A360" s="56">
        <v>151</v>
      </c>
      <c r="B360" s="57">
        <f>PRRAS!C371</f>
        <v>359</v>
      </c>
      <c r="C360" s="57">
        <f>PRRAS!D371</f>
        <v>0</v>
      </c>
      <c r="D360" s="57">
        <f>PRRAS!E371</f>
        <v>0</v>
      </c>
      <c r="E360" s="57">
        <v>0</v>
      </c>
      <c r="F360" s="57">
        <v>0</v>
      </c>
      <c r="G360" s="58">
        <f t="shared" si="10"/>
        <v>0</v>
      </c>
      <c r="H360" s="58">
        <f t="shared" si="11"/>
        <v>0</v>
      </c>
      <c r="I360" s="59">
        <v>0</v>
      </c>
    </row>
    <row r="361" spans="1:9">
      <c r="A361" s="56">
        <v>151</v>
      </c>
      <c r="B361" s="57">
        <f>PRRAS!C372</f>
        <v>360</v>
      </c>
      <c r="C361" s="57">
        <f>PRRAS!D372</f>
        <v>55093</v>
      </c>
      <c r="D361" s="57">
        <f>PRRAS!E372</f>
        <v>136786</v>
      </c>
      <c r="E361" s="57">
        <v>0</v>
      </c>
      <c r="F361" s="57">
        <v>0</v>
      </c>
      <c r="G361" s="58">
        <f t="shared" si="10"/>
        <v>118319.4</v>
      </c>
      <c r="H361" s="58">
        <f t="shared" si="11"/>
        <v>0</v>
      </c>
      <c r="I361" s="59">
        <v>0</v>
      </c>
    </row>
    <row r="362" spans="1:9">
      <c r="A362" s="56">
        <v>151</v>
      </c>
      <c r="B362" s="57">
        <f>PRRAS!C373</f>
        <v>361</v>
      </c>
      <c r="C362" s="57">
        <f>PRRAS!D373</f>
        <v>40789</v>
      </c>
      <c r="D362" s="57">
        <f>PRRAS!E373</f>
        <v>71716</v>
      </c>
      <c r="E362" s="57">
        <v>0</v>
      </c>
      <c r="F362" s="57">
        <v>0</v>
      </c>
      <c r="G362" s="58">
        <f t="shared" si="10"/>
        <v>66503.781000000003</v>
      </c>
      <c r="H362" s="58">
        <f t="shared" si="11"/>
        <v>0</v>
      </c>
      <c r="I362" s="59">
        <v>0</v>
      </c>
    </row>
    <row r="363" spans="1:9">
      <c r="A363" s="56">
        <v>151</v>
      </c>
      <c r="B363" s="57">
        <f>PRRAS!C374</f>
        <v>362</v>
      </c>
      <c r="C363" s="57">
        <f>PRRAS!D374</f>
        <v>0</v>
      </c>
      <c r="D363" s="57">
        <f>PRRAS!E374</f>
        <v>0</v>
      </c>
      <c r="E363" s="57">
        <v>0</v>
      </c>
      <c r="F363" s="57">
        <v>0</v>
      </c>
      <c r="G363" s="58">
        <f t="shared" si="10"/>
        <v>0</v>
      </c>
      <c r="H363" s="58">
        <f t="shared" si="11"/>
        <v>0</v>
      </c>
      <c r="I363" s="59">
        <v>0</v>
      </c>
    </row>
    <row r="364" spans="1:9">
      <c r="A364" s="56">
        <v>151</v>
      </c>
      <c r="B364" s="57">
        <f>PRRAS!C375</f>
        <v>363</v>
      </c>
      <c r="C364" s="57">
        <f>PRRAS!D375</f>
        <v>0</v>
      </c>
      <c r="D364" s="57">
        <f>PRRAS!E375</f>
        <v>8126</v>
      </c>
      <c r="E364" s="57">
        <v>0</v>
      </c>
      <c r="F364" s="57">
        <v>0</v>
      </c>
      <c r="G364" s="58">
        <f t="shared" si="10"/>
        <v>5899.4759999999997</v>
      </c>
      <c r="H364" s="58">
        <f t="shared" si="11"/>
        <v>0</v>
      </c>
      <c r="I364" s="59">
        <v>0</v>
      </c>
    </row>
    <row r="365" spans="1:9">
      <c r="A365" s="56">
        <v>151</v>
      </c>
      <c r="B365" s="57">
        <f>PRRAS!C376</f>
        <v>364</v>
      </c>
      <c r="C365" s="57">
        <f>PRRAS!D376</f>
        <v>0</v>
      </c>
      <c r="D365" s="57">
        <f>PRRAS!E376</f>
        <v>0</v>
      </c>
      <c r="E365" s="57">
        <v>0</v>
      </c>
      <c r="F365" s="57">
        <v>0</v>
      </c>
      <c r="G365" s="58">
        <f t="shared" si="10"/>
        <v>0</v>
      </c>
      <c r="H365" s="58">
        <f t="shared" si="11"/>
        <v>0</v>
      </c>
      <c r="I365" s="59">
        <v>0</v>
      </c>
    </row>
    <row r="366" spans="1:9">
      <c r="A366" s="56">
        <v>151</v>
      </c>
      <c r="B366" s="57">
        <f>PRRAS!C377</f>
        <v>365</v>
      </c>
      <c r="C366" s="57">
        <f>PRRAS!D377</f>
        <v>2698</v>
      </c>
      <c r="D366" s="57">
        <f>PRRAS!E377</f>
        <v>2475</v>
      </c>
      <c r="E366" s="57">
        <v>0</v>
      </c>
      <c r="F366" s="57">
        <v>0</v>
      </c>
      <c r="G366" s="58">
        <f t="shared" si="10"/>
        <v>2791.52</v>
      </c>
      <c r="H366" s="58">
        <f t="shared" si="11"/>
        <v>0</v>
      </c>
      <c r="I366" s="59">
        <v>0</v>
      </c>
    </row>
    <row r="367" spans="1:9">
      <c r="A367" s="56">
        <v>151</v>
      </c>
      <c r="B367" s="57">
        <f>PRRAS!C378</f>
        <v>366</v>
      </c>
      <c r="C367" s="57">
        <f>PRRAS!D378</f>
        <v>11606</v>
      </c>
      <c r="D367" s="57">
        <f>PRRAS!E378</f>
        <v>5302</v>
      </c>
      <c r="E367" s="57">
        <v>0</v>
      </c>
      <c r="F367" s="57">
        <v>0</v>
      </c>
      <c r="G367" s="58">
        <f t="shared" si="10"/>
        <v>8128.86</v>
      </c>
      <c r="H367" s="58">
        <f t="shared" si="11"/>
        <v>0</v>
      </c>
      <c r="I367" s="59">
        <v>0</v>
      </c>
    </row>
    <row r="368" spans="1:9">
      <c r="A368" s="56">
        <v>151</v>
      </c>
      <c r="B368" s="57">
        <f>PRRAS!C379</f>
        <v>367</v>
      </c>
      <c r="C368" s="57">
        <f>PRRAS!D379</f>
        <v>0</v>
      </c>
      <c r="D368" s="57">
        <f>PRRAS!E379</f>
        <v>49167</v>
      </c>
      <c r="E368" s="57">
        <v>0</v>
      </c>
      <c r="F368" s="57">
        <v>0</v>
      </c>
      <c r="G368" s="58">
        <f t="shared" si="10"/>
        <v>36088.578000000001</v>
      </c>
      <c r="H368" s="58">
        <f t="shared" si="11"/>
        <v>0</v>
      </c>
      <c r="I368" s="59">
        <v>0</v>
      </c>
    </row>
    <row r="369" spans="1:9">
      <c r="A369" s="56">
        <v>151</v>
      </c>
      <c r="B369" s="57">
        <f>PRRAS!C380</f>
        <v>368</v>
      </c>
      <c r="C369" s="57">
        <f>PRRAS!D380</f>
        <v>0</v>
      </c>
      <c r="D369" s="57">
        <f>PRRAS!E380</f>
        <v>0</v>
      </c>
      <c r="E369" s="57">
        <v>0</v>
      </c>
      <c r="F369" s="57">
        <v>0</v>
      </c>
      <c r="G369" s="58">
        <f t="shared" si="10"/>
        <v>0</v>
      </c>
      <c r="H369" s="58">
        <f t="shared" si="11"/>
        <v>0</v>
      </c>
      <c r="I369" s="59">
        <v>0</v>
      </c>
    </row>
    <row r="370" spans="1:9">
      <c r="A370" s="56">
        <v>151</v>
      </c>
      <c r="B370" s="57">
        <f>PRRAS!C381</f>
        <v>369</v>
      </c>
      <c r="C370" s="57">
        <f>PRRAS!D381</f>
        <v>0</v>
      </c>
      <c r="D370" s="57">
        <f>PRRAS!E381</f>
        <v>0</v>
      </c>
      <c r="E370" s="57">
        <v>0</v>
      </c>
      <c r="F370" s="57">
        <v>0</v>
      </c>
      <c r="G370" s="58">
        <f t="shared" si="10"/>
        <v>0</v>
      </c>
      <c r="H370" s="58">
        <f t="shared" si="11"/>
        <v>0</v>
      </c>
      <c r="I370" s="59">
        <v>0</v>
      </c>
    </row>
    <row r="371" spans="1:9">
      <c r="A371" s="56">
        <v>151</v>
      </c>
      <c r="B371" s="57">
        <f>PRRAS!C382</f>
        <v>370</v>
      </c>
      <c r="C371" s="57">
        <f>PRRAS!D382</f>
        <v>0</v>
      </c>
      <c r="D371" s="57">
        <f>PRRAS!E382</f>
        <v>0</v>
      </c>
      <c r="E371" s="57">
        <v>0</v>
      </c>
      <c r="F371" s="57">
        <v>0</v>
      </c>
      <c r="G371" s="58">
        <f t="shared" si="10"/>
        <v>0</v>
      </c>
      <c r="H371" s="58">
        <f t="shared" si="11"/>
        <v>0</v>
      </c>
      <c r="I371" s="59">
        <v>0</v>
      </c>
    </row>
    <row r="372" spans="1:9">
      <c r="A372" s="56">
        <v>151</v>
      </c>
      <c r="B372" s="57">
        <f>PRRAS!C383</f>
        <v>371</v>
      </c>
      <c r="C372" s="57">
        <f>PRRAS!D383</f>
        <v>0</v>
      </c>
      <c r="D372" s="57">
        <f>PRRAS!E383</f>
        <v>0</v>
      </c>
      <c r="E372" s="57">
        <v>0</v>
      </c>
      <c r="F372" s="57">
        <v>0</v>
      </c>
      <c r="G372" s="58">
        <f t="shared" si="10"/>
        <v>0</v>
      </c>
      <c r="H372" s="58">
        <f t="shared" si="11"/>
        <v>0</v>
      </c>
      <c r="I372" s="59">
        <v>0</v>
      </c>
    </row>
    <row r="373" spans="1:9">
      <c r="A373" s="56">
        <v>151</v>
      </c>
      <c r="B373" s="57">
        <f>PRRAS!C384</f>
        <v>372</v>
      </c>
      <c r="C373" s="57">
        <f>PRRAS!D384</f>
        <v>0</v>
      </c>
      <c r="D373" s="57">
        <f>PRRAS!E384</f>
        <v>0</v>
      </c>
      <c r="E373" s="57">
        <v>0</v>
      </c>
      <c r="F373" s="57">
        <v>0</v>
      </c>
      <c r="G373" s="58">
        <f t="shared" si="10"/>
        <v>0</v>
      </c>
      <c r="H373" s="58">
        <f t="shared" si="11"/>
        <v>0</v>
      </c>
      <c r="I373" s="59">
        <v>0</v>
      </c>
    </row>
    <row r="374" spans="1:9">
      <c r="A374" s="56">
        <v>151</v>
      </c>
      <c r="B374" s="57">
        <f>PRRAS!C385</f>
        <v>373</v>
      </c>
      <c r="C374" s="57">
        <f>PRRAS!D385</f>
        <v>0</v>
      </c>
      <c r="D374" s="57">
        <f>PRRAS!E385</f>
        <v>0</v>
      </c>
      <c r="E374" s="57">
        <v>0</v>
      </c>
      <c r="F374" s="57">
        <v>0</v>
      </c>
      <c r="G374" s="58">
        <f t="shared" si="10"/>
        <v>0</v>
      </c>
      <c r="H374" s="58">
        <f t="shared" si="11"/>
        <v>0</v>
      </c>
      <c r="I374" s="59">
        <v>0</v>
      </c>
    </row>
    <row r="375" spans="1:9">
      <c r="A375" s="56">
        <v>151</v>
      </c>
      <c r="B375" s="57">
        <f>PRRAS!C386</f>
        <v>374</v>
      </c>
      <c r="C375" s="57">
        <f>PRRAS!D386</f>
        <v>34860</v>
      </c>
      <c r="D375" s="57">
        <f>PRRAS!E386</f>
        <v>63132</v>
      </c>
      <c r="E375" s="57">
        <v>0</v>
      </c>
      <c r="F375" s="57">
        <v>0</v>
      </c>
      <c r="G375" s="58">
        <f t="shared" si="10"/>
        <v>60260.375999999997</v>
      </c>
      <c r="H375" s="58">
        <f t="shared" si="11"/>
        <v>0</v>
      </c>
      <c r="I375" s="59">
        <v>0</v>
      </c>
    </row>
    <row r="376" spans="1:9">
      <c r="A376" s="56">
        <v>151</v>
      </c>
      <c r="B376" s="57">
        <f>PRRAS!C387</f>
        <v>375</v>
      </c>
      <c r="C376" s="57">
        <f>PRRAS!D387</f>
        <v>34860</v>
      </c>
      <c r="D376" s="57">
        <f>PRRAS!E387</f>
        <v>63132</v>
      </c>
      <c r="E376" s="57">
        <v>0</v>
      </c>
      <c r="F376" s="57">
        <v>0</v>
      </c>
      <c r="G376" s="58">
        <f t="shared" si="10"/>
        <v>60421.5</v>
      </c>
      <c r="H376" s="58">
        <f t="shared" si="11"/>
        <v>0</v>
      </c>
      <c r="I376" s="59">
        <v>0</v>
      </c>
    </row>
    <row r="377" spans="1:9">
      <c r="A377" s="56">
        <v>151</v>
      </c>
      <c r="B377" s="57">
        <f>PRRAS!C388</f>
        <v>376</v>
      </c>
      <c r="C377" s="57">
        <f>PRRAS!D388</f>
        <v>0</v>
      </c>
      <c r="D377" s="57">
        <f>PRRAS!E388</f>
        <v>0</v>
      </c>
      <c r="E377" s="57">
        <v>0</v>
      </c>
      <c r="F377" s="57">
        <v>0</v>
      </c>
      <c r="G377" s="58">
        <f t="shared" si="10"/>
        <v>0</v>
      </c>
      <c r="H377" s="58">
        <f t="shared" si="11"/>
        <v>0</v>
      </c>
      <c r="I377" s="59">
        <v>0</v>
      </c>
    </row>
    <row r="378" spans="1:9">
      <c r="A378" s="56">
        <v>151</v>
      </c>
      <c r="B378" s="57">
        <f>PRRAS!C389</f>
        <v>377</v>
      </c>
      <c r="C378" s="57">
        <f>PRRAS!D389</f>
        <v>0</v>
      </c>
      <c r="D378" s="57">
        <f>PRRAS!E389</f>
        <v>0</v>
      </c>
      <c r="E378" s="57">
        <v>0</v>
      </c>
      <c r="F378" s="57">
        <v>0</v>
      </c>
      <c r="G378" s="58">
        <f t="shared" si="10"/>
        <v>0</v>
      </c>
      <c r="H378" s="58">
        <f t="shared" si="11"/>
        <v>0</v>
      </c>
      <c r="I378" s="59">
        <v>0</v>
      </c>
    </row>
    <row r="379" spans="1:9">
      <c r="A379" s="56">
        <v>151</v>
      </c>
      <c r="B379" s="57">
        <f>PRRAS!C390</f>
        <v>378</v>
      </c>
      <c r="C379" s="57">
        <f>PRRAS!D390</f>
        <v>0</v>
      </c>
      <c r="D379" s="57">
        <f>PRRAS!E390</f>
        <v>0</v>
      </c>
      <c r="E379" s="57">
        <v>0</v>
      </c>
      <c r="F379" s="57">
        <v>0</v>
      </c>
      <c r="G379" s="58">
        <f t="shared" si="10"/>
        <v>0</v>
      </c>
      <c r="H379" s="58">
        <f t="shared" si="11"/>
        <v>0</v>
      </c>
      <c r="I379" s="59">
        <v>0</v>
      </c>
    </row>
    <row r="380" spans="1:9">
      <c r="A380" s="56">
        <v>151</v>
      </c>
      <c r="B380" s="57">
        <f>PRRAS!C391</f>
        <v>379</v>
      </c>
      <c r="C380" s="57">
        <f>PRRAS!D391</f>
        <v>0</v>
      </c>
      <c r="D380" s="57">
        <f>PRRAS!E391</f>
        <v>0</v>
      </c>
      <c r="E380" s="57">
        <v>0</v>
      </c>
      <c r="F380" s="57">
        <v>0</v>
      </c>
      <c r="G380" s="58">
        <f t="shared" si="10"/>
        <v>0</v>
      </c>
      <c r="H380" s="58">
        <f t="shared" si="11"/>
        <v>0</v>
      </c>
      <c r="I380" s="59">
        <v>0</v>
      </c>
    </row>
    <row r="381" spans="1:9">
      <c r="A381" s="56">
        <v>151</v>
      </c>
      <c r="B381" s="57">
        <f>PRRAS!C392</f>
        <v>380</v>
      </c>
      <c r="C381" s="57">
        <f>PRRAS!D392</f>
        <v>0</v>
      </c>
      <c r="D381" s="57">
        <f>PRRAS!E392</f>
        <v>0</v>
      </c>
      <c r="E381" s="57">
        <v>0</v>
      </c>
      <c r="F381" s="57">
        <v>0</v>
      </c>
      <c r="G381" s="58">
        <f t="shared" si="10"/>
        <v>0</v>
      </c>
      <c r="H381" s="58">
        <f t="shared" si="11"/>
        <v>0</v>
      </c>
      <c r="I381" s="59">
        <v>0</v>
      </c>
    </row>
    <row r="382" spans="1:9">
      <c r="A382" s="56">
        <v>151</v>
      </c>
      <c r="B382" s="57">
        <f>PRRAS!C393</f>
        <v>381</v>
      </c>
      <c r="C382" s="57">
        <f>PRRAS!D393</f>
        <v>0</v>
      </c>
      <c r="D382" s="57">
        <f>PRRAS!E393</f>
        <v>0</v>
      </c>
      <c r="E382" s="57">
        <v>0</v>
      </c>
      <c r="F382" s="57">
        <v>0</v>
      </c>
      <c r="G382" s="58">
        <f t="shared" si="10"/>
        <v>0</v>
      </c>
      <c r="H382" s="58">
        <f t="shared" si="11"/>
        <v>0</v>
      </c>
      <c r="I382" s="59">
        <v>0</v>
      </c>
    </row>
    <row r="383" spans="1:9">
      <c r="A383" s="56">
        <v>151</v>
      </c>
      <c r="B383" s="57">
        <f>PRRAS!C394</f>
        <v>382</v>
      </c>
      <c r="C383" s="57">
        <f>PRRAS!D394</f>
        <v>0</v>
      </c>
      <c r="D383" s="57">
        <f>PRRAS!E394</f>
        <v>0</v>
      </c>
      <c r="E383" s="57">
        <v>0</v>
      </c>
      <c r="F383" s="57">
        <v>0</v>
      </c>
      <c r="G383" s="58">
        <f t="shared" si="10"/>
        <v>0</v>
      </c>
      <c r="H383" s="58">
        <f t="shared" si="11"/>
        <v>0</v>
      </c>
      <c r="I383" s="59">
        <v>0</v>
      </c>
    </row>
    <row r="384" spans="1:9">
      <c r="A384" s="56">
        <v>151</v>
      </c>
      <c r="B384" s="57">
        <f>PRRAS!C395</f>
        <v>383</v>
      </c>
      <c r="C384" s="57">
        <f>PRRAS!D395</f>
        <v>0</v>
      </c>
      <c r="D384" s="57">
        <f>PRRAS!E395</f>
        <v>0</v>
      </c>
      <c r="E384" s="57">
        <v>0</v>
      </c>
      <c r="F384" s="57">
        <v>0</v>
      </c>
      <c r="G384" s="58">
        <f t="shared" si="10"/>
        <v>0</v>
      </c>
      <c r="H384" s="58">
        <f t="shared" si="11"/>
        <v>0</v>
      </c>
      <c r="I384" s="59">
        <v>0</v>
      </c>
    </row>
    <row r="385" spans="1:9">
      <c r="A385" s="56">
        <v>151</v>
      </c>
      <c r="B385" s="57">
        <f>PRRAS!C396</f>
        <v>384</v>
      </c>
      <c r="C385" s="57">
        <f>PRRAS!D396</f>
        <v>0</v>
      </c>
      <c r="D385" s="57">
        <f>PRRAS!E396</f>
        <v>0</v>
      </c>
      <c r="E385" s="57">
        <v>0</v>
      </c>
      <c r="F385" s="57">
        <v>0</v>
      </c>
      <c r="G385" s="58">
        <f t="shared" si="10"/>
        <v>0</v>
      </c>
      <c r="H385" s="58">
        <f t="shared" si="11"/>
        <v>0</v>
      </c>
      <c r="I385" s="59">
        <v>0</v>
      </c>
    </row>
    <row r="386" spans="1:9">
      <c r="A386" s="56">
        <v>151</v>
      </c>
      <c r="B386" s="57">
        <f>PRRAS!C397</f>
        <v>385</v>
      </c>
      <c r="C386" s="57">
        <f>PRRAS!D397</f>
        <v>0</v>
      </c>
      <c r="D386" s="57">
        <f>PRRAS!E397</f>
        <v>0</v>
      </c>
      <c r="E386" s="57">
        <v>0</v>
      </c>
      <c r="F386" s="57">
        <v>0</v>
      </c>
      <c r="G386" s="58">
        <f t="shared" ref="G386:G449" si="12">(B386/1000)*(C386*1+D386*2)</f>
        <v>0</v>
      </c>
      <c r="H386" s="58">
        <f t="shared" ref="H386:H449" si="13">ABS(C386-ROUND(C386,0))+ABS(D386-ROUND(D386,0))</f>
        <v>0</v>
      </c>
      <c r="I386" s="59">
        <v>0</v>
      </c>
    </row>
    <row r="387" spans="1:9">
      <c r="A387" s="56">
        <v>151</v>
      </c>
      <c r="B387" s="57">
        <f>PRRAS!C398</f>
        <v>386</v>
      </c>
      <c r="C387" s="57">
        <f>PRRAS!D398</f>
        <v>0</v>
      </c>
      <c r="D387" s="57">
        <f>PRRAS!E398</f>
        <v>0</v>
      </c>
      <c r="E387" s="57">
        <v>0</v>
      </c>
      <c r="F387" s="57">
        <v>0</v>
      </c>
      <c r="G387" s="58">
        <f t="shared" si="12"/>
        <v>0</v>
      </c>
      <c r="H387" s="58">
        <f t="shared" si="13"/>
        <v>0</v>
      </c>
      <c r="I387" s="59">
        <v>0</v>
      </c>
    </row>
    <row r="388" spans="1:9">
      <c r="A388" s="56">
        <v>151</v>
      </c>
      <c r="B388" s="57">
        <f>PRRAS!C399</f>
        <v>387</v>
      </c>
      <c r="C388" s="57">
        <f>PRRAS!D399</f>
        <v>0</v>
      </c>
      <c r="D388" s="57">
        <f>PRRAS!E399</f>
        <v>0</v>
      </c>
      <c r="E388" s="57">
        <v>0</v>
      </c>
      <c r="F388" s="57">
        <v>0</v>
      </c>
      <c r="G388" s="58">
        <f t="shared" si="12"/>
        <v>0</v>
      </c>
      <c r="H388" s="58">
        <f t="shared" si="13"/>
        <v>0</v>
      </c>
      <c r="I388" s="59">
        <v>0</v>
      </c>
    </row>
    <row r="389" spans="1:9">
      <c r="A389" s="56">
        <v>151</v>
      </c>
      <c r="B389" s="57">
        <f>PRRAS!C400</f>
        <v>388</v>
      </c>
      <c r="C389" s="57">
        <f>PRRAS!D400</f>
        <v>0</v>
      </c>
      <c r="D389" s="57">
        <f>PRRAS!E400</f>
        <v>0</v>
      </c>
      <c r="E389" s="57">
        <v>0</v>
      </c>
      <c r="F389" s="57">
        <v>0</v>
      </c>
      <c r="G389" s="58">
        <f t="shared" si="12"/>
        <v>0</v>
      </c>
      <c r="H389" s="58">
        <f t="shared" si="13"/>
        <v>0</v>
      </c>
      <c r="I389" s="59">
        <v>0</v>
      </c>
    </row>
    <row r="390" spans="1:9">
      <c r="A390" s="56">
        <v>151</v>
      </c>
      <c r="B390" s="57">
        <f>PRRAS!C401</f>
        <v>389</v>
      </c>
      <c r="C390" s="57">
        <f>PRRAS!D401</f>
        <v>0</v>
      </c>
      <c r="D390" s="57">
        <f>PRRAS!E401</f>
        <v>0</v>
      </c>
      <c r="E390" s="57">
        <v>0</v>
      </c>
      <c r="F390" s="57">
        <v>0</v>
      </c>
      <c r="G390" s="58">
        <f t="shared" si="12"/>
        <v>0</v>
      </c>
      <c r="H390" s="58">
        <f t="shared" si="13"/>
        <v>0</v>
      </c>
      <c r="I390" s="59">
        <v>0</v>
      </c>
    </row>
    <row r="391" spans="1:9">
      <c r="A391" s="56">
        <v>151</v>
      </c>
      <c r="B391" s="57">
        <f>PRRAS!C402</f>
        <v>390</v>
      </c>
      <c r="C391" s="57">
        <f>PRRAS!D402</f>
        <v>0</v>
      </c>
      <c r="D391" s="57">
        <f>PRRAS!E402</f>
        <v>0</v>
      </c>
      <c r="E391" s="57">
        <v>0</v>
      </c>
      <c r="F391" s="57">
        <v>0</v>
      </c>
      <c r="G391" s="58">
        <f t="shared" si="12"/>
        <v>0</v>
      </c>
      <c r="H391" s="58">
        <f t="shared" si="13"/>
        <v>0</v>
      </c>
      <c r="I391" s="59">
        <v>0</v>
      </c>
    </row>
    <row r="392" spans="1:9">
      <c r="A392" s="56">
        <v>151</v>
      </c>
      <c r="B392" s="57">
        <f>PRRAS!C403</f>
        <v>391</v>
      </c>
      <c r="C392" s="57">
        <f>PRRAS!D403</f>
        <v>0</v>
      </c>
      <c r="D392" s="57">
        <f>PRRAS!E403</f>
        <v>0</v>
      </c>
      <c r="E392" s="57">
        <v>0</v>
      </c>
      <c r="F392" s="57">
        <v>0</v>
      </c>
      <c r="G392" s="58">
        <f t="shared" si="12"/>
        <v>0</v>
      </c>
      <c r="H392" s="58">
        <f t="shared" si="13"/>
        <v>0</v>
      </c>
      <c r="I392" s="59">
        <v>0</v>
      </c>
    </row>
    <row r="393" spans="1:9">
      <c r="A393" s="56">
        <v>151</v>
      </c>
      <c r="B393" s="57">
        <f>PRRAS!C404</f>
        <v>392</v>
      </c>
      <c r="C393" s="57">
        <f>PRRAS!D404</f>
        <v>0</v>
      </c>
      <c r="D393" s="57">
        <f>PRRAS!E404</f>
        <v>0</v>
      </c>
      <c r="E393" s="57">
        <v>0</v>
      </c>
      <c r="F393" s="57">
        <v>0</v>
      </c>
      <c r="G393" s="58">
        <f t="shared" si="12"/>
        <v>0</v>
      </c>
      <c r="H393" s="58">
        <f t="shared" si="13"/>
        <v>0</v>
      </c>
      <c r="I393" s="59">
        <v>0</v>
      </c>
    </row>
    <row r="394" spans="1:9">
      <c r="A394" s="56">
        <v>151</v>
      </c>
      <c r="B394" s="57">
        <f>PRRAS!C405</f>
        <v>393</v>
      </c>
      <c r="C394" s="57">
        <f>PRRAS!D405</f>
        <v>0</v>
      </c>
      <c r="D394" s="57">
        <f>PRRAS!E405</f>
        <v>0</v>
      </c>
      <c r="E394" s="57">
        <v>0</v>
      </c>
      <c r="F394" s="57">
        <v>0</v>
      </c>
      <c r="G394" s="58">
        <f t="shared" si="12"/>
        <v>0</v>
      </c>
      <c r="H394" s="58">
        <f t="shared" si="13"/>
        <v>0</v>
      </c>
      <c r="I394" s="59">
        <v>0</v>
      </c>
    </row>
    <row r="395" spans="1:9">
      <c r="A395" s="56">
        <v>151</v>
      </c>
      <c r="B395" s="57">
        <f>PRRAS!C406</f>
        <v>394</v>
      </c>
      <c r="C395" s="57">
        <f>PRRAS!D406</f>
        <v>0</v>
      </c>
      <c r="D395" s="57">
        <f>PRRAS!E406</f>
        <v>0</v>
      </c>
      <c r="E395" s="57">
        <v>0</v>
      </c>
      <c r="F395" s="57">
        <v>0</v>
      </c>
      <c r="G395" s="58">
        <f t="shared" si="12"/>
        <v>0</v>
      </c>
      <c r="H395" s="58">
        <f t="shared" si="13"/>
        <v>0</v>
      </c>
      <c r="I395" s="59">
        <v>0</v>
      </c>
    </row>
    <row r="396" spans="1:9">
      <c r="A396" s="56">
        <v>151</v>
      </c>
      <c r="B396" s="57">
        <f>PRRAS!C407</f>
        <v>395</v>
      </c>
      <c r="C396" s="57">
        <f>PRRAS!D407</f>
        <v>0</v>
      </c>
      <c r="D396" s="57">
        <f>PRRAS!E407</f>
        <v>0</v>
      </c>
      <c r="E396" s="57">
        <v>0</v>
      </c>
      <c r="F396" s="57">
        <v>0</v>
      </c>
      <c r="G396" s="58">
        <f t="shared" si="12"/>
        <v>0</v>
      </c>
      <c r="H396" s="58">
        <f t="shared" si="13"/>
        <v>0</v>
      </c>
      <c r="I396" s="59">
        <v>0</v>
      </c>
    </row>
    <row r="397" spans="1:9">
      <c r="A397" s="56">
        <v>151</v>
      </c>
      <c r="B397" s="57">
        <f>PRRAS!C408</f>
        <v>396</v>
      </c>
      <c r="C397" s="57">
        <f>PRRAS!D408</f>
        <v>0</v>
      </c>
      <c r="D397" s="57">
        <f>PRRAS!E408</f>
        <v>0</v>
      </c>
      <c r="E397" s="57">
        <v>0</v>
      </c>
      <c r="F397" s="57">
        <v>0</v>
      </c>
      <c r="G397" s="58">
        <f t="shared" si="12"/>
        <v>0</v>
      </c>
      <c r="H397" s="58">
        <f t="shared" si="13"/>
        <v>0</v>
      </c>
      <c r="I397" s="59">
        <v>0</v>
      </c>
    </row>
    <row r="398" spans="1:9">
      <c r="A398" s="56">
        <v>151</v>
      </c>
      <c r="B398" s="57">
        <f>PRRAS!C409</f>
        <v>397</v>
      </c>
      <c r="C398" s="57">
        <f>PRRAS!D409</f>
        <v>0</v>
      </c>
      <c r="D398" s="57">
        <f>PRRAS!E409</f>
        <v>0</v>
      </c>
      <c r="E398" s="57">
        <v>0</v>
      </c>
      <c r="F398" s="57">
        <v>0</v>
      </c>
      <c r="G398" s="58">
        <f t="shared" si="12"/>
        <v>0</v>
      </c>
      <c r="H398" s="58">
        <f t="shared" si="13"/>
        <v>0</v>
      </c>
      <c r="I398" s="59">
        <v>0</v>
      </c>
    </row>
    <row r="399" spans="1:9">
      <c r="A399" s="56">
        <v>151</v>
      </c>
      <c r="B399" s="57">
        <f>PRRAS!C410</f>
        <v>398</v>
      </c>
      <c r="C399" s="57">
        <f>PRRAS!D410</f>
        <v>0</v>
      </c>
      <c r="D399" s="57">
        <f>PRRAS!E410</f>
        <v>0</v>
      </c>
      <c r="E399" s="57">
        <v>0</v>
      </c>
      <c r="F399" s="57">
        <v>0</v>
      </c>
      <c r="G399" s="58">
        <f t="shared" si="12"/>
        <v>0</v>
      </c>
      <c r="H399" s="58">
        <f t="shared" si="13"/>
        <v>0</v>
      </c>
      <c r="I399" s="59">
        <v>0</v>
      </c>
    </row>
    <row r="400" spans="1:9">
      <c r="A400" s="56">
        <v>151</v>
      </c>
      <c r="B400" s="57">
        <f>PRRAS!C411</f>
        <v>399</v>
      </c>
      <c r="C400" s="57">
        <f>PRRAS!D411</f>
        <v>89953</v>
      </c>
      <c r="D400" s="57">
        <f>PRRAS!E411</f>
        <v>218668</v>
      </c>
      <c r="E400" s="57">
        <v>0</v>
      </c>
      <c r="F400" s="57">
        <v>0</v>
      </c>
      <c r="G400" s="58">
        <f t="shared" si="12"/>
        <v>210388.31100000002</v>
      </c>
      <c r="H400" s="58">
        <f t="shared" si="13"/>
        <v>0</v>
      </c>
      <c r="I400" s="59">
        <v>0</v>
      </c>
    </row>
    <row r="401" spans="1:9">
      <c r="A401" s="56">
        <v>151</v>
      </c>
      <c r="B401" s="57">
        <f>PRRAS!C412</f>
        <v>400</v>
      </c>
      <c r="C401" s="57">
        <f>PRRAS!D412</f>
        <v>0</v>
      </c>
      <c r="D401" s="57">
        <f>PRRAS!E412</f>
        <v>0</v>
      </c>
      <c r="E401" s="57">
        <v>0</v>
      </c>
      <c r="F401" s="57">
        <v>0</v>
      </c>
      <c r="G401" s="58">
        <f t="shared" si="12"/>
        <v>0</v>
      </c>
      <c r="H401" s="58">
        <f t="shared" si="13"/>
        <v>0</v>
      </c>
      <c r="I401" s="59">
        <v>0</v>
      </c>
    </row>
    <row r="402" spans="1:9">
      <c r="A402" s="56">
        <v>151</v>
      </c>
      <c r="B402" s="57">
        <f>PRRAS!C413</f>
        <v>401</v>
      </c>
      <c r="C402" s="57">
        <f>PRRAS!D413</f>
        <v>0</v>
      </c>
      <c r="D402" s="57">
        <f>PRRAS!E413</f>
        <v>0</v>
      </c>
      <c r="E402" s="57">
        <v>0</v>
      </c>
      <c r="F402" s="57">
        <v>0</v>
      </c>
      <c r="G402" s="58">
        <f t="shared" si="12"/>
        <v>0</v>
      </c>
      <c r="H402" s="58">
        <f t="shared" si="13"/>
        <v>0</v>
      </c>
      <c r="I402" s="59">
        <v>0</v>
      </c>
    </row>
    <row r="403" spans="1:9">
      <c r="A403" s="56">
        <v>151</v>
      </c>
      <c r="B403" s="57">
        <f>PRRAS!C414</f>
        <v>402</v>
      </c>
      <c r="C403" s="57">
        <f>PRRAS!D414</f>
        <v>0</v>
      </c>
      <c r="D403" s="57">
        <f>PRRAS!E414</f>
        <v>0</v>
      </c>
      <c r="E403" s="57">
        <v>0</v>
      </c>
      <c r="F403" s="57">
        <v>0</v>
      </c>
      <c r="G403" s="58">
        <f t="shared" si="12"/>
        <v>0</v>
      </c>
      <c r="H403" s="58">
        <f t="shared" si="13"/>
        <v>0</v>
      </c>
      <c r="I403" s="59">
        <v>0</v>
      </c>
    </row>
    <row r="404" spans="1:9">
      <c r="A404" s="56">
        <v>151</v>
      </c>
      <c r="B404" s="57">
        <f>PRRAS!C415</f>
        <v>403</v>
      </c>
      <c r="C404" s="57">
        <f>PRRAS!D415</f>
        <v>3849649</v>
      </c>
      <c r="D404" s="57">
        <f>PRRAS!E415</f>
        <v>3709766</v>
      </c>
      <c r="E404" s="57">
        <v>0</v>
      </c>
      <c r="F404" s="57">
        <v>0</v>
      </c>
      <c r="G404" s="58">
        <f t="shared" si="12"/>
        <v>4541479.943</v>
      </c>
      <c r="H404" s="58">
        <f t="shared" si="13"/>
        <v>0</v>
      </c>
      <c r="I404" s="59">
        <v>0</v>
      </c>
    </row>
    <row r="405" spans="1:9">
      <c r="A405" s="56">
        <v>151</v>
      </c>
      <c r="B405" s="57">
        <f>PRRAS!C416</f>
        <v>404</v>
      </c>
      <c r="C405" s="57">
        <f>PRRAS!D416</f>
        <v>3824712</v>
      </c>
      <c r="D405" s="57">
        <f>PRRAS!E416</f>
        <v>3591004</v>
      </c>
      <c r="E405" s="57">
        <v>0</v>
      </c>
      <c r="F405" s="57">
        <v>0</v>
      </c>
      <c r="G405" s="58">
        <f t="shared" si="12"/>
        <v>4446714.88</v>
      </c>
      <c r="H405" s="58">
        <f t="shared" si="13"/>
        <v>0</v>
      </c>
      <c r="I405" s="59">
        <v>0</v>
      </c>
    </row>
    <row r="406" spans="1:9">
      <c r="A406" s="56">
        <v>151</v>
      </c>
      <c r="B406" s="57">
        <f>PRRAS!C417</f>
        <v>405</v>
      </c>
      <c r="C406" s="57">
        <f>PRRAS!D417</f>
        <v>24937</v>
      </c>
      <c r="D406" s="57">
        <f>PRRAS!E417</f>
        <v>118762</v>
      </c>
      <c r="E406" s="57">
        <v>0</v>
      </c>
      <c r="F406" s="57">
        <v>0</v>
      </c>
      <c r="G406" s="58">
        <f t="shared" si="12"/>
        <v>106296.705</v>
      </c>
      <c r="H406" s="58">
        <f t="shared" si="13"/>
        <v>0</v>
      </c>
      <c r="I406" s="59">
        <v>0</v>
      </c>
    </row>
    <row r="407" spans="1:9">
      <c r="A407" s="56">
        <v>151</v>
      </c>
      <c r="B407" s="57">
        <f>PRRAS!C418</f>
        <v>406</v>
      </c>
      <c r="C407" s="57">
        <f>PRRAS!D418</f>
        <v>0</v>
      </c>
      <c r="D407" s="57">
        <f>PRRAS!E418</f>
        <v>0</v>
      </c>
      <c r="E407" s="57">
        <v>0</v>
      </c>
      <c r="F407" s="57">
        <v>0</v>
      </c>
      <c r="G407" s="58">
        <f t="shared" si="12"/>
        <v>0</v>
      </c>
      <c r="H407" s="58">
        <f t="shared" si="13"/>
        <v>0</v>
      </c>
      <c r="I407" s="59">
        <v>0</v>
      </c>
    </row>
    <row r="408" spans="1:9">
      <c r="A408" s="56">
        <v>151</v>
      </c>
      <c r="B408" s="57">
        <f>PRRAS!C419</f>
        <v>407</v>
      </c>
      <c r="C408" s="57">
        <f>PRRAS!D419</f>
        <v>91298</v>
      </c>
      <c r="D408" s="57">
        <f>PRRAS!E419</f>
        <v>135157</v>
      </c>
      <c r="E408" s="57">
        <v>0</v>
      </c>
      <c r="F408" s="57">
        <v>0</v>
      </c>
      <c r="G408" s="58">
        <f t="shared" si="12"/>
        <v>147176.084</v>
      </c>
      <c r="H408" s="58">
        <f t="shared" si="13"/>
        <v>0</v>
      </c>
      <c r="I408" s="59">
        <v>0</v>
      </c>
    </row>
    <row r="409" spans="1:9">
      <c r="A409" s="56">
        <v>151</v>
      </c>
      <c r="B409" s="57">
        <f>PRRAS!C420</f>
        <v>408</v>
      </c>
      <c r="C409" s="57">
        <f>PRRAS!D420</f>
        <v>0</v>
      </c>
      <c r="D409" s="57">
        <f>PRRAS!E420</f>
        <v>0</v>
      </c>
      <c r="E409" s="57">
        <v>0</v>
      </c>
      <c r="F409" s="57">
        <v>0</v>
      </c>
      <c r="G409" s="58">
        <f t="shared" si="12"/>
        <v>0</v>
      </c>
      <c r="H409" s="58">
        <f t="shared" si="13"/>
        <v>0</v>
      </c>
      <c r="I409" s="59">
        <v>0</v>
      </c>
    </row>
    <row r="410" spans="1:9">
      <c r="A410" s="56">
        <v>151</v>
      </c>
      <c r="B410" s="57">
        <f>PRRAS!C421</f>
        <v>409</v>
      </c>
      <c r="C410" s="57">
        <f>PRRAS!D421</f>
        <v>516</v>
      </c>
      <c r="D410" s="57">
        <f>PRRAS!E421</f>
        <v>0</v>
      </c>
      <c r="E410" s="57">
        <v>0</v>
      </c>
      <c r="F410" s="57">
        <v>0</v>
      </c>
      <c r="G410" s="58">
        <f t="shared" si="12"/>
        <v>211.04399999999998</v>
      </c>
      <c r="H410" s="58">
        <f t="shared" si="13"/>
        <v>0</v>
      </c>
      <c r="I410" s="59">
        <v>0</v>
      </c>
    </row>
    <row r="411" spans="1:9">
      <c r="A411" s="56">
        <v>151</v>
      </c>
      <c r="B411" s="57">
        <f>PRRAS!C423</f>
        <v>410</v>
      </c>
      <c r="C411" s="57">
        <f>PRRAS!D423</f>
        <v>0</v>
      </c>
      <c r="D411" s="57">
        <f>PRRAS!E423</f>
        <v>0</v>
      </c>
      <c r="E411" s="57">
        <v>0</v>
      </c>
      <c r="F411" s="57">
        <v>0</v>
      </c>
      <c r="G411" s="58">
        <f t="shared" si="12"/>
        <v>0</v>
      </c>
      <c r="H411" s="58">
        <f t="shared" si="13"/>
        <v>0</v>
      </c>
      <c r="I411" s="59">
        <v>0</v>
      </c>
    </row>
    <row r="412" spans="1:9">
      <c r="A412" s="56">
        <v>151</v>
      </c>
      <c r="B412" s="57">
        <f>PRRAS!C424</f>
        <v>411</v>
      </c>
      <c r="C412" s="57">
        <f>PRRAS!D424</f>
        <v>0</v>
      </c>
      <c r="D412" s="57">
        <f>PRRAS!E424</f>
        <v>0</v>
      </c>
      <c r="E412" s="57">
        <v>0</v>
      </c>
      <c r="F412" s="57">
        <v>0</v>
      </c>
      <c r="G412" s="58">
        <f t="shared" si="12"/>
        <v>0</v>
      </c>
      <c r="H412" s="58">
        <f t="shared" si="13"/>
        <v>0</v>
      </c>
      <c r="I412" s="59">
        <v>0</v>
      </c>
    </row>
    <row r="413" spans="1:9">
      <c r="A413" s="56">
        <v>151</v>
      </c>
      <c r="B413" s="57">
        <f>PRRAS!C425</f>
        <v>412</v>
      </c>
      <c r="C413" s="57">
        <f>PRRAS!D425</f>
        <v>0</v>
      </c>
      <c r="D413" s="57">
        <f>PRRAS!E425</f>
        <v>0</v>
      </c>
      <c r="E413" s="57">
        <v>0</v>
      </c>
      <c r="F413" s="57">
        <v>0</v>
      </c>
      <c r="G413" s="58">
        <f t="shared" si="12"/>
        <v>0</v>
      </c>
      <c r="H413" s="58">
        <f t="shared" si="13"/>
        <v>0</v>
      </c>
      <c r="I413" s="59">
        <v>0</v>
      </c>
    </row>
    <row r="414" spans="1:9">
      <c r="A414" s="56">
        <v>151</v>
      </c>
      <c r="B414" s="57">
        <f>PRRAS!C426</f>
        <v>413</v>
      </c>
      <c r="C414" s="57">
        <f>PRRAS!D426</f>
        <v>0</v>
      </c>
      <c r="D414" s="57">
        <f>PRRAS!E426</f>
        <v>0</v>
      </c>
      <c r="E414" s="57">
        <v>0</v>
      </c>
      <c r="F414" s="57">
        <v>0</v>
      </c>
      <c r="G414" s="58">
        <f t="shared" si="12"/>
        <v>0</v>
      </c>
      <c r="H414" s="58">
        <f t="shared" si="13"/>
        <v>0</v>
      </c>
      <c r="I414" s="59">
        <v>0</v>
      </c>
    </row>
    <row r="415" spans="1:9">
      <c r="A415" s="56">
        <v>151</v>
      </c>
      <c r="B415" s="57">
        <f>PRRAS!C427</f>
        <v>414</v>
      </c>
      <c r="C415" s="57">
        <f>PRRAS!D427</f>
        <v>0</v>
      </c>
      <c r="D415" s="57">
        <f>PRRAS!E427</f>
        <v>0</v>
      </c>
      <c r="E415" s="57">
        <v>0</v>
      </c>
      <c r="F415" s="57">
        <v>0</v>
      </c>
      <c r="G415" s="58">
        <f t="shared" si="12"/>
        <v>0</v>
      </c>
      <c r="H415" s="58">
        <f t="shared" si="13"/>
        <v>0</v>
      </c>
      <c r="I415" s="59">
        <v>0</v>
      </c>
    </row>
    <row r="416" spans="1:9">
      <c r="A416" s="56">
        <v>151</v>
      </c>
      <c r="B416" s="57">
        <f>PRRAS!C428</f>
        <v>415</v>
      </c>
      <c r="C416" s="57">
        <f>PRRAS!D428</f>
        <v>0</v>
      </c>
      <c r="D416" s="57">
        <f>PRRAS!E428</f>
        <v>0</v>
      </c>
      <c r="E416" s="57">
        <v>0</v>
      </c>
      <c r="F416" s="57">
        <v>0</v>
      </c>
      <c r="G416" s="58">
        <f t="shared" si="12"/>
        <v>0</v>
      </c>
      <c r="H416" s="58">
        <f t="shared" si="13"/>
        <v>0</v>
      </c>
      <c r="I416" s="59">
        <v>0</v>
      </c>
    </row>
    <row r="417" spans="1:9">
      <c r="A417" s="56">
        <v>151</v>
      </c>
      <c r="B417" s="57">
        <f>PRRAS!C429</f>
        <v>416</v>
      </c>
      <c r="C417" s="57">
        <f>PRRAS!D429</f>
        <v>0</v>
      </c>
      <c r="D417" s="57">
        <f>PRRAS!E429</f>
        <v>0</v>
      </c>
      <c r="E417" s="57">
        <v>0</v>
      </c>
      <c r="F417" s="57">
        <v>0</v>
      </c>
      <c r="G417" s="58">
        <f t="shared" si="12"/>
        <v>0</v>
      </c>
      <c r="H417" s="58">
        <f t="shared" si="13"/>
        <v>0</v>
      </c>
      <c r="I417" s="59">
        <v>0</v>
      </c>
    </row>
    <row r="418" spans="1:9">
      <c r="A418" s="56">
        <v>151</v>
      </c>
      <c r="B418" s="57">
        <f>PRRAS!C430</f>
        <v>417</v>
      </c>
      <c r="C418" s="57">
        <f>PRRAS!D430</f>
        <v>0</v>
      </c>
      <c r="D418" s="57">
        <f>PRRAS!E430</f>
        <v>0</v>
      </c>
      <c r="E418" s="57">
        <v>0</v>
      </c>
      <c r="F418" s="57">
        <v>0</v>
      </c>
      <c r="G418" s="58">
        <f t="shared" si="12"/>
        <v>0</v>
      </c>
      <c r="H418" s="58">
        <f t="shared" si="13"/>
        <v>0</v>
      </c>
      <c r="I418" s="59">
        <v>0</v>
      </c>
    </row>
    <row r="419" spans="1:9">
      <c r="A419" s="56">
        <v>151</v>
      </c>
      <c r="B419" s="57">
        <f>PRRAS!C431</f>
        <v>418</v>
      </c>
      <c r="C419" s="57">
        <f>PRRAS!D431</f>
        <v>0</v>
      </c>
      <c r="D419" s="57">
        <f>PRRAS!E431</f>
        <v>0</v>
      </c>
      <c r="E419" s="57">
        <v>0</v>
      </c>
      <c r="F419" s="57">
        <v>0</v>
      </c>
      <c r="G419" s="58">
        <f t="shared" si="12"/>
        <v>0</v>
      </c>
      <c r="H419" s="58">
        <f t="shared" si="13"/>
        <v>0</v>
      </c>
      <c r="I419" s="59">
        <v>0</v>
      </c>
    </row>
    <row r="420" spans="1:9">
      <c r="A420" s="56">
        <v>151</v>
      </c>
      <c r="B420" s="57">
        <f>PRRAS!C432</f>
        <v>419</v>
      </c>
      <c r="C420" s="57">
        <f>PRRAS!D432</f>
        <v>0</v>
      </c>
      <c r="D420" s="57">
        <f>PRRAS!E432</f>
        <v>0</v>
      </c>
      <c r="E420" s="57">
        <v>0</v>
      </c>
      <c r="F420" s="57">
        <v>0</v>
      </c>
      <c r="G420" s="58">
        <f t="shared" si="12"/>
        <v>0</v>
      </c>
      <c r="H420" s="58">
        <f t="shared" si="13"/>
        <v>0</v>
      </c>
      <c r="I420" s="59">
        <v>0</v>
      </c>
    </row>
    <row r="421" spans="1:9">
      <c r="A421" s="56">
        <v>151</v>
      </c>
      <c r="B421" s="57">
        <f>PRRAS!C433</f>
        <v>420</v>
      </c>
      <c r="C421" s="57">
        <f>PRRAS!D433</f>
        <v>0</v>
      </c>
      <c r="D421" s="57">
        <f>PRRAS!E433</f>
        <v>0</v>
      </c>
      <c r="E421" s="57">
        <v>0</v>
      </c>
      <c r="F421" s="57">
        <v>0</v>
      </c>
      <c r="G421" s="58">
        <f t="shared" si="12"/>
        <v>0</v>
      </c>
      <c r="H421" s="58">
        <f t="shared" si="13"/>
        <v>0</v>
      </c>
      <c r="I421" s="59">
        <v>0</v>
      </c>
    </row>
    <row r="422" spans="1:9">
      <c r="A422" s="56">
        <v>151</v>
      </c>
      <c r="B422" s="57">
        <f>PRRAS!C434</f>
        <v>421</v>
      </c>
      <c r="C422" s="57">
        <f>PRRAS!D434</f>
        <v>0</v>
      </c>
      <c r="D422" s="57">
        <f>PRRAS!E434</f>
        <v>0</v>
      </c>
      <c r="E422" s="57">
        <v>0</v>
      </c>
      <c r="F422" s="57">
        <v>0</v>
      </c>
      <c r="G422" s="58">
        <f t="shared" si="12"/>
        <v>0</v>
      </c>
      <c r="H422" s="58">
        <f t="shared" si="13"/>
        <v>0</v>
      </c>
      <c r="I422" s="59">
        <v>0</v>
      </c>
    </row>
    <row r="423" spans="1:9">
      <c r="A423" s="56">
        <v>151</v>
      </c>
      <c r="B423" s="57">
        <f>PRRAS!C435</f>
        <v>422</v>
      </c>
      <c r="C423" s="57">
        <f>PRRAS!D435</f>
        <v>0</v>
      </c>
      <c r="D423" s="57">
        <f>PRRAS!E435</f>
        <v>0</v>
      </c>
      <c r="E423" s="57">
        <v>0</v>
      </c>
      <c r="F423" s="57">
        <v>0</v>
      </c>
      <c r="G423" s="58">
        <f t="shared" si="12"/>
        <v>0</v>
      </c>
      <c r="H423" s="58">
        <f t="shared" si="13"/>
        <v>0</v>
      </c>
      <c r="I423" s="59">
        <v>0</v>
      </c>
    </row>
    <row r="424" spans="1:9">
      <c r="A424" s="56">
        <v>151</v>
      </c>
      <c r="B424" s="57">
        <f>PRRAS!C436</f>
        <v>423</v>
      </c>
      <c r="C424" s="57">
        <f>PRRAS!D436</f>
        <v>0</v>
      </c>
      <c r="D424" s="57">
        <f>PRRAS!E436</f>
        <v>0</v>
      </c>
      <c r="E424" s="57">
        <v>0</v>
      </c>
      <c r="F424" s="57">
        <v>0</v>
      </c>
      <c r="G424" s="58">
        <f t="shared" si="12"/>
        <v>0</v>
      </c>
      <c r="H424" s="58">
        <f t="shared" si="13"/>
        <v>0</v>
      </c>
      <c r="I424" s="59">
        <v>0</v>
      </c>
    </row>
    <row r="425" spans="1:9">
      <c r="A425" s="56">
        <v>151</v>
      </c>
      <c r="B425" s="57">
        <f>PRRAS!C437</f>
        <v>424</v>
      </c>
      <c r="C425" s="57">
        <f>PRRAS!D437</f>
        <v>0</v>
      </c>
      <c r="D425" s="57">
        <f>PRRAS!E437</f>
        <v>0</v>
      </c>
      <c r="E425" s="57">
        <v>0</v>
      </c>
      <c r="F425" s="57">
        <v>0</v>
      </c>
      <c r="G425" s="58">
        <f t="shared" si="12"/>
        <v>0</v>
      </c>
      <c r="H425" s="58">
        <f t="shared" si="13"/>
        <v>0</v>
      </c>
      <c r="I425" s="59">
        <v>0</v>
      </c>
    </row>
    <row r="426" spans="1:9">
      <c r="A426" s="56">
        <v>151</v>
      </c>
      <c r="B426" s="57">
        <f>PRRAS!C438</f>
        <v>425</v>
      </c>
      <c r="C426" s="57">
        <f>PRRAS!D438</f>
        <v>0</v>
      </c>
      <c r="D426" s="57">
        <f>PRRAS!E438</f>
        <v>0</v>
      </c>
      <c r="E426" s="57">
        <v>0</v>
      </c>
      <c r="F426" s="57">
        <v>0</v>
      </c>
      <c r="G426" s="58">
        <f t="shared" si="12"/>
        <v>0</v>
      </c>
      <c r="H426" s="58">
        <f t="shared" si="13"/>
        <v>0</v>
      </c>
      <c r="I426" s="59">
        <v>0</v>
      </c>
    </row>
    <row r="427" spans="1:9">
      <c r="A427" s="56">
        <v>151</v>
      </c>
      <c r="B427" s="57">
        <f>PRRAS!C439</f>
        <v>426</v>
      </c>
      <c r="C427" s="57">
        <f>PRRAS!D439</f>
        <v>0</v>
      </c>
      <c r="D427" s="57">
        <f>PRRAS!E439</f>
        <v>0</v>
      </c>
      <c r="E427" s="57">
        <v>0</v>
      </c>
      <c r="F427" s="57">
        <v>0</v>
      </c>
      <c r="G427" s="58">
        <f t="shared" si="12"/>
        <v>0</v>
      </c>
      <c r="H427" s="58">
        <f t="shared" si="13"/>
        <v>0</v>
      </c>
      <c r="I427" s="59">
        <v>0</v>
      </c>
    </row>
    <row r="428" spans="1:9">
      <c r="A428" s="56">
        <v>151</v>
      </c>
      <c r="B428" s="57">
        <f>PRRAS!C440</f>
        <v>427</v>
      </c>
      <c r="C428" s="57">
        <f>PRRAS!D440</f>
        <v>0</v>
      </c>
      <c r="D428" s="57">
        <f>PRRAS!E440</f>
        <v>0</v>
      </c>
      <c r="E428" s="57">
        <v>0</v>
      </c>
      <c r="F428" s="57">
        <v>0</v>
      </c>
      <c r="G428" s="58">
        <f t="shared" si="12"/>
        <v>0</v>
      </c>
      <c r="H428" s="58">
        <f t="shared" si="13"/>
        <v>0</v>
      </c>
      <c r="I428" s="59">
        <v>0</v>
      </c>
    </row>
    <row r="429" spans="1:9">
      <c r="A429" s="56">
        <v>151</v>
      </c>
      <c r="B429" s="57">
        <f>PRRAS!C441</f>
        <v>428</v>
      </c>
      <c r="C429" s="57">
        <f>PRRAS!D441</f>
        <v>0</v>
      </c>
      <c r="D429" s="57">
        <f>PRRAS!E441</f>
        <v>0</v>
      </c>
      <c r="E429" s="57">
        <v>0</v>
      </c>
      <c r="F429" s="57">
        <v>0</v>
      </c>
      <c r="G429" s="58">
        <f t="shared" si="12"/>
        <v>0</v>
      </c>
      <c r="H429" s="58">
        <f t="shared" si="13"/>
        <v>0</v>
      </c>
      <c r="I429" s="59">
        <v>0</v>
      </c>
    </row>
    <row r="430" spans="1:9">
      <c r="A430" s="56">
        <v>151</v>
      </c>
      <c r="B430" s="57">
        <f>PRRAS!C442</f>
        <v>429</v>
      </c>
      <c r="C430" s="57">
        <f>PRRAS!D442</f>
        <v>0</v>
      </c>
      <c r="D430" s="57">
        <f>PRRAS!E442</f>
        <v>0</v>
      </c>
      <c r="E430" s="57">
        <v>0</v>
      </c>
      <c r="F430" s="57">
        <v>0</v>
      </c>
      <c r="G430" s="58">
        <f t="shared" si="12"/>
        <v>0</v>
      </c>
      <c r="H430" s="58">
        <f t="shared" si="13"/>
        <v>0</v>
      </c>
      <c r="I430" s="59">
        <v>0</v>
      </c>
    </row>
    <row r="431" spans="1:9">
      <c r="A431" s="56">
        <v>151</v>
      </c>
      <c r="B431" s="57">
        <f>PRRAS!C443</f>
        <v>430</v>
      </c>
      <c r="C431" s="57">
        <f>PRRAS!D443</f>
        <v>0</v>
      </c>
      <c r="D431" s="57">
        <f>PRRAS!E443</f>
        <v>0</v>
      </c>
      <c r="E431" s="57">
        <v>0</v>
      </c>
      <c r="F431" s="57">
        <v>0</v>
      </c>
      <c r="G431" s="58">
        <f t="shared" si="12"/>
        <v>0</v>
      </c>
      <c r="H431" s="58">
        <f t="shared" si="13"/>
        <v>0</v>
      </c>
      <c r="I431" s="59">
        <v>0</v>
      </c>
    </row>
    <row r="432" spans="1:9">
      <c r="A432" s="56">
        <v>151</v>
      </c>
      <c r="B432" s="57">
        <f>PRRAS!C444</f>
        <v>431</v>
      </c>
      <c r="C432" s="57">
        <f>PRRAS!D444</f>
        <v>0</v>
      </c>
      <c r="D432" s="57">
        <f>PRRAS!E444</f>
        <v>0</v>
      </c>
      <c r="E432" s="57">
        <v>0</v>
      </c>
      <c r="F432" s="57">
        <v>0</v>
      </c>
      <c r="G432" s="58">
        <f t="shared" si="12"/>
        <v>0</v>
      </c>
      <c r="H432" s="58">
        <f t="shared" si="13"/>
        <v>0</v>
      </c>
      <c r="I432" s="59">
        <v>0</v>
      </c>
    </row>
    <row r="433" spans="1:9">
      <c r="A433" s="56">
        <v>151</v>
      </c>
      <c r="B433" s="57">
        <f>PRRAS!C445</f>
        <v>432</v>
      </c>
      <c r="C433" s="57">
        <f>PRRAS!D445</f>
        <v>0</v>
      </c>
      <c r="D433" s="57">
        <f>PRRAS!E445</f>
        <v>0</v>
      </c>
      <c r="E433" s="57">
        <v>0</v>
      </c>
      <c r="F433" s="57">
        <v>0</v>
      </c>
      <c r="G433" s="58">
        <f t="shared" si="12"/>
        <v>0</v>
      </c>
      <c r="H433" s="58">
        <f t="shared" si="13"/>
        <v>0</v>
      </c>
      <c r="I433" s="59">
        <v>0</v>
      </c>
    </row>
    <row r="434" spans="1:9">
      <c r="A434" s="56">
        <v>151</v>
      </c>
      <c r="B434" s="57">
        <f>PRRAS!C446</f>
        <v>433</v>
      </c>
      <c r="C434" s="57">
        <f>PRRAS!D446</f>
        <v>0</v>
      </c>
      <c r="D434" s="57">
        <f>PRRAS!E446</f>
        <v>0</v>
      </c>
      <c r="E434" s="57">
        <v>0</v>
      </c>
      <c r="F434" s="57">
        <v>0</v>
      </c>
      <c r="G434" s="58">
        <f t="shared" si="12"/>
        <v>0</v>
      </c>
      <c r="H434" s="58">
        <f t="shared" si="13"/>
        <v>0</v>
      </c>
      <c r="I434" s="59">
        <v>0</v>
      </c>
    </row>
    <row r="435" spans="1:9">
      <c r="A435" s="56">
        <v>151</v>
      </c>
      <c r="B435" s="57">
        <f>PRRAS!C447</f>
        <v>434</v>
      </c>
      <c r="C435" s="57">
        <f>PRRAS!D447</f>
        <v>0</v>
      </c>
      <c r="D435" s="57">
        <f>PRRAS!E447</f>
        <v>0</v>
      </c>
      <c r="E435" s="57">
        <v>0</v>
      </c>
      <c r="F435" s="57">
        <v>0</v>
      </c>
      <c r="G435" s="58">
        <f t="shared" si="12"/>
        <v>0</v>
      </c>
      <c r="H435" s="58">
        <f t="shared" si="13"/>
        <v>0</v>
      </c>
      <c r="I435" s="59">
        <v>0</v>
      </c>
    </row>
    <row r="436" spans="1:9">
      <c r="A436" s="56">
        <v>151</v>
      </c>
      <c r="B436" s="57">
        <f>PRRAS!C448</f>
        <v>435</v>
      </c>
      <c r="C436" s="57">
        <f>PRRAS!D448</f>
        <v>0</v>
      </c>
      <c r="D436" s="57">
        <f>PRRAS!E448</f>
        <v>0</v>
      </c>
      <c r="E436" s="57">
        <v>0</v>
      </c>
      <c r="F436" s="57">
        <v>0</v>
      </c>
      <c r="G436" s="58">
        <f t="shared" si="12"/>
        <v>0</v>
      </c>
      <c r="H436" s="58">
        <f t="shared" si="13"/>
        <v>0</v>
      </c>
      <c r="I436" s="59">
        <v>0</v>
      </c>
    </row>
    <row r="437" spans="1:9">
      <c r="A437" s="56">
        <v>151</v>
      </c>
      <c r="B437" s="57">
        <f>PRRAS!C449</f>
        <v>436</v>
      </c>
      <c r="C437" s="57">
        <f>PRRAS!D449</f>
        <v>0</v>
      </c>
      <c r="D437" s="57">
        <f>PRRAS!E449</f>
        <v>0</v>
      </c>
      <c r="E437" s="57">
        <v>0</v>
      </c>
      <c r="F437" s="57">
        <v>0</v>
      </c>
      <c r="G437" s="58">
        <f t="shared" si="12"/>
        <v>0</v>
      </c>
      <c r="H437" s="58">
        <f t="shared" si="13"/>
        <v>0</v>
      </c>
      <c r="I437" s="59">
        <v>0</v>
      </c>
    </row>
    <row r="438" spans="1:9">
      <c r="A438" s="56">
        <v>151</v>
      </c>
      <c r="B438" s="57">
        <f>PRRAS!C450</f>
        <v>437</v>
      </c>
      <c r="C438" s="57">
        <f>PRRAS!D450</f>
        <v>0</v>
      </c>
      <c r="D438" s="57">
        <f>PRRAS!E450</f>
        <v>0</v>
      </c>
      <c r="E438" s="57">
        <v>0</v>
      </c>
      <c r="F438" s="57">
        <v>0</v>
      </c>
      <c r="G438" s="58">
        <f t="shared" si="12"/>
        <v>0</v>
      </c>
      <c r="H438" s="58">
        <f t="shared" si="13"/>
        <v>0</v>
      </c>
      <c r="I438" s="59">
        <v>0</v>
      </c>
    </row>
    <row r="439" spans="1:9">
      <c r="A439" s="56">
        <v>151</v>
      </c>
      <c r="B439" s="57">
        <f>PRRAS!C451</f>
        <v>438</v>
      </c>
      <c r="C439" s="57">
        <f>PRRAS!D451</f>
        <v>0</v>
      </c>
      <c r="D439" s="57">
        <f>PRRAS!E451</f>
        <v>0</v>
      </c>
      <c r="E439" s="57">
        <v>0</v>
      </c>
      <c r="F439" s="57">
        <v>0</v>
      </c>
      <c r="G439" s="58">
        <f t="shared" si="12"/>
        <v>0</v>
      </c>
      <c r="H439" s="58">
        <f t="shared" si="13"/>
        <v>0</v>
      </c>
      <c r="I439" s="59">
        <v>0</v>
      </c>
    </row>
    <row r="440" spans="1:9">
      <c r="A440" s="56">
        <v>151</v>
      </c>
      <c r="B440" s="57">
        <f>PRRAS!C452</f>
        <v>439</v>
      </c>
      <c r="C440" s="57">
        <f>PRRAS!D452</f>
        <v>0</v>
      </c>
      <c r="D440" s="57">
        <f>PRRAS!E452</f>
        <v>0</v>
      </c>
      <c r="E440" s="57">
        <v>0</v>
      </c>
      <c r="F440" s="57">
        <v>0</v>
      </c>
      <c r="G440" s="58">
        <f t="shared" si="12"/>
        <v>0</v>
      </c>
      <c r="H440" s="58">
        <f t="shared" si="13"/>
        <v>0</v>
      </c>
      <c r="I440" s="59">
        <v>0</v>
      </c>
    </row>
    <row r="441" spans="1:9">
      <c r="A441" s="56">
        <v>151</v>
      </c>
      <c r="B441" s="57">
        <f>PRRAS!C453</f>
        <v>440</v>
      </c>
      <c r="C441" s="57">
        <f>PRRAS!D453</f>
        <v>0</v>
      </c>
      <c r="D441" s="57">
        <f>PRRAS!E453</f>
        <v>0</v>
      </c>
      <c r="E441" s="57">
        <v>0</v>
      </c>
      <c r="F441" s="57">
        <v>0</v>
      </c>
      <c r="G441" s="58">
        <f t="shared" si="12"/>
        <v>0</v>
      </c>
      <c r="H441" s="58">
        <f t="shared" si="13"/>
        <v>0</v>
      </c>
      <c r="I441" s="59">
        <v>0</v>
      </c>
    </row>
    <row r="442" spans="1:9">
      <c r="A442" s="56">
        <v>151</v>
      </c>
      <c r="B442" s="57">
        <f>PRRAS!C454</f>
        <v>441</v>
      </c>
      <c r="C442" s="57">
        <f>PRRAS!D454</f>
        <v>0</v>
      </c>
      <c r="D442" s="57">
        <f>PRRAS!E454</f>
        <v>0</v>
      </c>
      <c r="E442" s="57">
        <v>0</v>
      </c>
      <c r="F442" s="57">
        <v>0</v>
      </c>
      <c r="G442" s="58">
        <f t="shared" si="12"/>
        <v>0</v>
      </c>
      <c r="H442" s="58">
        <f t="shared" si="13"/>
        <v>0</v>
      </c>
      <c r="I442" s="59">
        <v>0</v>
      </c>
    </row>
    <row r="443" spans="1:9">
      <c r="A443" s="56">
        <v>151</v>
      </c>
      <c r="B443" s="57">
        <f>PRRAS!C455</f>
        <v>442</v>
      </c>
      <c r="C443" s="57">
        <f>PRRAS!D455</f>
        <v>0</v>
      </c>
      <c r="D443" s="57">
        <f>PRRAS!E455</f>
        <v>0</v>
      </c>
      <c r="E443" s="57">
        <v>0</v>
      </c>
      <c r="F443" s="57">
        <v>0</v>
      </c>
      <c r="G443" s="58">
        <f t="shared" si="12"/>
        <v>0</v>
      </c>
      <c r="H443" s="58">
        <f t="shared" si="13"/>
        <v>0</v>
      </c>
      <c r="I443" s="59">
        <v>0</v>
      </c>
    </row>
    <row r="444" spans="1:9">
      <c r="A444" s="56">
        <v>151</v>
      </c>
      <c r="B444" s="57">
        <f>PRRAS!C456</f>
        <v>443</v>
      </c>
      <c r="C444" s="57">
        <f>PRRAS!D456</f>
        <v>0</v>
      </c>
      <c r="D444" s="57">
        <f>PRRAS!E456</f>
        <v>0</v>
      </c>
      <c r="E444" s="57">
        <v>0</v>
      </c>
      <c r="F444" s="57">
        <v>0</v>
      </c>
      <c r="G444" s="58">
        <f t="shared" si="12"/>
        <v>0</v>
      </c>
      <c r="H444" s="58">
        <f t="shared" si="13"/>
        <v>0</v>
      </c>
      <c r="I444" s="59">
        <v>0</v>
      </c>
    </row>
    <row r="445" spans="1:9">
      <c r="A445" s="56">
        <v>151</v>
      </c>
      <c r="B445" s="57">
        <f>PRRAS!C457</f>
        <v>444</v>
      </c>
      <c r="C445" s="57">
        <f>PRRAS!D457</f>
        <v>0</v>
      </c>
      <c r="D445" s="57">
        <f>PRRAS!E457</f>
        <v>0</v>
      </c>
      <c r="E445" s="57">
        <v>0</v>
      </c>
      <c r="F445" s="57">
        <v>0</v>
      </c>
      <c r="G445" s="58">
        <f t="shared" si="12"/>
        <v>0</v>
      </c>
      <c r="H445" s="58">
        <f t="shared" si="13"/>
        <v>0</v>
      </c>
      <c r="I445" s="59">
        <v>0</v>
      </c>
    </row>
    <row r="446" spans="1:9">
      <c r="A446" s="56">
        <v>151</v>
      </c>
      <c r="B446" s="57">
        <f>PRRAS!C458</f>
        <v>445</v>
      </c>
      <c r="C446" s="57">
        <f>PRRAS!D458</f>
        <v>0</v>
      </c>
      <c r="D446" s="57">
        <f>PRRAS!E458</f>
        <v>0</v>
      </c>
      <c r="E446" s="57">
        <v>0</v>
      </c>
      <c r="F446" s="57">
        <v>0</v>
      </c>
      <c r="G446" s="58">
        <f t="shared" si="12"/>
        <v>0</v>
      </c>
      <c r="H446" s="58">
        <f t="shared" si="13"/>
        <v>0</v>
      </c>
      <c r="I446" s="59">
        <v>0</v>
      </c>
    </row>
    <row r="447" spans="1:9">
      <c r="A447" s="56">
        <v>151</v>
      </c>
      <c r="B447" s="57">
        <f>PRRAS!C459</f>
        <v>446</v>
      </c>
      <c r="C447" s="57">
        <f>PRRAS!D459</f>
        <v>0</v>
      </c>
      <c r="D447" s="57">
        <f>PRRAS!E459</f>
        <v>0</v>
      </c>
      <c r="E447" s="57">
        <v>0</v>
      </c>
      <c r="F447" s="57">
        <v>0</v>
      </c>
      <c r="G447" s="58">
        <f t="shared" si="12"/>
        <v>0</v>
      </c>
      <c r="H447" s="58">
        <f t="shared" si="13"/>
        <v>0</v>
      </c>
      <c r="I447" s="59">
        <v>0</v>
      </c>
    </row>
    <row r="448" spans="1:9">
      <c r="A448" s="56">
        <v>151</v>
      </c>
      <c r="B448" s="57">
        <f>PRRAS!C460</f>
        <v>447</v>
      </c>
      <c r="C448" s="57">
        <f>PRRAS!D460</f>
        <v>0</v>
      </c>
      <c r="D448" s="57">
        <f>PRRAS!E460</f>
        <v>0</v>
      </c>
      <c r="E448" s="57">
        <v>0</v>
      </c>
      <c r="F448" s="57">
        <v>0</v>
      </c>
      <c r="G448" s="58">
        <f t="shared" si="12"/>
        <v>0</v>
      </c>
      <c r="H448" s="58">
        <f t="shared" si="13"/>
        <v>0</v>
      </c>
      <c r="I448" s="59">
        <v>0</v>
      </c>
    </row>
    <row r="449" spans="1:9">
      <c r="A449" s="56">
        <v>151</v>
      </c>
      <c r="B449" s="57">
        <f>PRRAS!C461</f>
        <v>448</v>
      </c>
      <c r="C449" s="57">
        <f>PRRAS!D461</f>
        <v>0</v>
      </c>
      <c r="D449" s="57">
        <f>PRRAS!E461</f>
        <v>0</v>
      </c>
      <c r="E449" s="57">
        <v>0</v>
      </c>
      <c r="F449" s="57">
        <v>0</v>
      </c>
      <c r="G449" s="58">
        <f t="shared" si="12"/>
        <v>0</v>
      </c>
      <c r="H449" s="58">
        <f t="shared" si="13"/>
        <v>0</v>
      </c>
      <c r="I449" s="59">
        <v>0</v>
      </c>
    </row>
    <row r="450" spans="1:9">
      <c r="A450" s="56">
        <v>151</v>
      </c>
      <c r="B450" s="57">
        <f>PRRAS!C462</f>
        <v>449</v>
      </c>
      <c r="C450" s="57">
        <f>PRRAS!D462</f>
        <v>0</v>
      </c>
      <c r="D450" s="57">
        <f>PRRAS!E462</f>
        <v>0</v>
      </c>
      <c r="E450" s="57">
        <v>0</v>
      </c>
      <c r="F450" s="57">
        <v>0</v>
      </c>
      <c r="G450" s="58">
        <f t="shared" ref="G450:G513" si="14">(B450/1000)*(C450*1+D450*2)</f>
        <v>0</v>
      </c>
      <c r="H450" s="58">
        <f t="shared" ref="H450:H513" si="15">ABS(C450-ROUND(C450,0))+ABS(D450-ROUND(D450,0))</f>
        <v>0</v>
      </c>
      <c r="I450" s="59">
        <v>0</v>
      </c>
    </row>
    <row r="451" spans="1:9">
      <c r="A451" s="56">
        <v>151</v>
      </c>
      <c r="B451" s="57">
        <f>PRRAS!C463</f>
        <v>450</v>
      </c>
      <c r="C451" s="57">
        <f>PRRAS!D463</f>
        <v>0</v>
      </c>
      <c r="D451" s="57">
        <f>PRRAS!E463</f>
        <v>0</v>
      </c>
      <c r="E451" s="57">
        <v>0</v>
      </c>
      <c r="F451" s="57">
        <v>0</v>
      </c>
      <c r="G451" s="58">
        <f t="shared" si="14"/>
        <v>0</v>
      </c>
      <c r="H451" s="58">
        <f t="shared" si="15"/>
        <v>0</v>
      </c>
      <c r="I451" s="59">
        <v>0</v>
      </c>
    </row>
    <row r="452" spans="1:9">
      <c r="A452" s="56">
        <v>151</v>
      </c>
      <c r="B452" s="57">
        <f>PRRAS!C464</f>
        <v>451</v>
      </c>
      <c r="C452" s="57">
        <f>PRRAS!D464</f>
        <v>0</v>
      </c>
      <c r="D452" s="57">
        <f>PRRAS!E464</f>
        <v>0</v>
      </c>
      <c r="E452" s="57">
        <v>0</v>
      </c>
      <c r="F452" s="57">
        <v>0</v>
      </c>
      <c r="G452" s="58">
        <f t="shared" si="14"/>
        <v>0</v>
      </c>
      <c r="H452" s="58">
        <f t="shared" si="15"/>
        <v>0</v>
      </c>
      <c r="I452" s="59">
        <v>0</v>
      </c>
    </row>
    <row r="453" spans="1:9">
      <c r="A453" s="56">
        <v>151</v>
      </c>
      <c r="B453" s="57">
        <f>PRRAS!C465</f>
        <v>452</v>
      </c>
      <c r="C453" s="57">
        <f>PRRAS!D465</f>
        <v>0</v>
      </c>
      <c r="D453" s="57">
        <f>PRRAS!E465</f>
        <v>0</v>
      </c>
      <c r="E453" s="57">
        <v>0</v>
      </c>
      <c r="F453" s="57">
        <v>0</v>
      </c>
      <c r="G453" s="58">
        <f t="shared" si="14"/>
        <v>0</v>
      </c>
      <c r="H453" s="58">
        <f t="shared" si="15"/>
        <v>0</v>
      </c>
      <c r="I453" s="59">
        <v>0</v>
      </c>
    </row>
    <row r="454" spans="1:9">
      <c r="A454" s="56">
        <v>151</v>
      </c>
      <c r="B454" s="57">
        <f>PRRAS!C466</f>
        <v>453</v>
      </c>
      <c r="C454" s="57">
        <f>PRRAS!D466</f>
        <v>0</v>
      </c>
      <c r="D454" s="57">
        <f>PRRAS!E466</f>
        <v>0</v>
      </c>
      <c r="E454" s="57">
        <v>0</v>
      </c>
      <c r="F454" s="57">
        <v>0</v>
      </c>
      <c r="G454" s="58">
        <f t="shared" si="14"/>
        <v>0</v>
      </c>
      <c r="H454" s="58">
        <f t="shared" si="15"/>
        <v>0</v>
      </c>
      <c r="I454" s="59">
        <v>0</v>
      </c>
    </row>
    <row r="455" spans="1:9">
      <c r="A455" s="56">
        <v>151</v>
      </c>
      <c r="B455" s="57">
        <f>PRRAS!C467</f>
        <v>454</v>
      </c>
      <c r="C455" s="57">
        <f>PRRAS!D467</f>
        <v>0</v>
      </c>
      <c r="D455" s="57">
        <f>PRRAS!E467</f>
        <v>0</v>
      </c>
      <c r="E455" s="57">
        <v>0</v>
      </c>
      <c r="F455" s="57">
        <v>0</v>
      </c>
      <c r="G455" s="58">
        <f t="shared" si="14"/>
        <v>0</v>
      </c>
      <c r="H455" s="58">
        <f t="shared" si="15"/>
        <v>0</v>
      </c>
      <c r="I455" s="59">
        <v>0</v>
      </c>
    </row>
    <row r="456" spans="1:9">
      <c r="A456" s="56">
        <v>151</v>
      </c>
      <c r="B456" s="57">
        <f>PRRAS!C468</f>
        <v>455</v>
      </c>
      <c r="C456" s="57">
        <f>PRRAS!D468</f>
        <v>0</v>
      </c>
      <c r="D456" s="57">
        <f>PRRAS!E468</f>
        <v>0</v>
      </c>
      <c r="E456" s="57">
        <v>0</v>
      </c>
      <c r="F456" s="57">
        <v>0</v>
      </c>
      <c r="G456" s="58">
        <f t="shared" si="14"/>
        <v>0</v>
      </c>
      <c r="H456" s="58">
        <f t="shared" si="15"/>
        <v>0</v>
      </c>
      <c r="I456" s="59">
        <v>0</v>
      </c>
    </row>
    <row r="457" spans="1:9">
      <c r="A457" s="56">
        <v>151</v>
      </c>
      <c r="B457" s="57">
        <f>PRRAS!C469</f>
        <v>456</v>
      </c>
      <c r="C457" s="57">
        <f>PRRAS!D469</f>
        <v>0</v>
      </c>
      <c r="D457" s="57">
        <f>PRRAS!E469</f>
        <v>0</v>
      </c>
      <c r="E457" s="57">
        <v>0</v>
      </c>
      <c r="F457" s="57">
        <v>0</v>
      </c>
      <c r="G457" s="58">
        <f t="shared" si="14"/>
        <v>0</v>
      </c>
      <c r="H457" s="58">
        <f t="shared" si="15"/>
        <v>0</v>
      </c>
      <c r="I457" s="59">
        <v>0</v>
      </c>
    </row>
    <row r="458" spans="1:9">
      <c r="A458" s="56">
        <v>151</v>
      </c>
      <c r="B458" s="57">
        <f>PRRAS!C470</f>
        <v>457</v>
      </c>
      <c r="C458" s="57">
        <f>PRRAS!D470</f>
        <v>0</v>
      </c>
      <c r="D458" s="57">
        <f>PRRAS!E470</f>
        <v>0</v>
      </c>
      <c r="E458" s="57">
        <v>0</v>
      </c>
      <c r="F458" s="57">
        <v>0</v>
      </c>
      <c r="G458" s="58">
        <f t="shared" si="14"/>
        <v>0</v>
      </c>
      <c r="H458" s="58">
        <f t="shared" si="15"/>
        <v>0</v>
      </c>
      <c r="I458" s="59">
        <v>0</v>
      </c>
    </row>
    <row r="459" spans="1:9">
      <c r="A459" s="56">
        <v>151</v>
      </c>
      <c r="B459" s="57">
        <f>PRRAS!C471</f>
        <v>458</v>
      </c>
      <c r="C459" s="57">
        <f>PRRAS!D471</f>
        <v>0</v>
      </c>
      <c r="D459" s="57">
        <f>PRRAS!E471</f>
        <v>0</v>
      </c>
      <c r="E459" s="57">
        <v>0</v>
      </c>
      <c r="F459" s="57">
        <v>0</v>
      </c>
      <c r="G459" s="58">
        <f t="shared" si="14"/>
        <v>0</v>
      </c>
      <c r="H459" s="58">
        <f t="shared" si="15"/>
        <v>0</v>
      </c>
      <c r="I459" s="59">
        <v>0</v>
      </c>
    </row>
    <row r="460" spans="1:9">
      <c r="A460" s="56">
        <v>151</v>
      </c>
      <c r="B460" s="57">
        <f>PRRAS!C472</f>
        <v>459</v>
      </c>
      <c r="C460" s="57">
        <f>PRRAS!D472</f>
        <v>0</v>
      </c>
      <c r="D460" s="57">
        <f>PRRAS!E472</f>
        <v>0</v>
      </c>
      <c r="E460" s="57">
        <v>0</v>
      </c>
      <c r="F460" s="57">
        <v>0</v>
      </c>
      <c r="G460" s="58">
        <f t="shared" si="14"/>
        <v>0</v>
      </c>
      <c r="H460" s="58">
        <f t="shared" si="15"/>
        <v>0</v>
      </c>
      <c r="I460" s="59">
        <v>0</v>
      </c>
    </row>
    <row r="461" spans="1:9">
      <c r="A461" s="56">
        <v>151</v>
      </c>
      <c r="B461" s="57">
        <f>PRRAS!C473</f>
        <v>460</v>
      </c>
      <c r="C461" s="57">
        <f>PRRAS!D473</f>
        <v>0</v>
      </c>
      <c r="D461" s="57">
        <f>PRRAS!E473</f>
        <v>0</v>
      </c>
      <c r="E461" s="57">
        <v>0</v>
      </c>
      <c r="F461" s="57">
        <v>0</v>
      </c>
      <c r="G461" s="58">
        <f t="shared" si="14"/>
        <v>0</v>
      </c>
      <c r="H461" s="58">
        <f t="shared" si="15"/>
        <v>0</v>
      </c>
      <c r="I461" s="59">
        <v>0</v>
      </c>
    </row>
    <row r="462" spans="1:9">
      <c r="A462" s="56">
        <v>151</v>
      </c>
      <c r="B462" s="57">
        <f>PRRAS!C474</f>
        <v>461</v>
      </c>
      <c r="C462" s="57">
        <f>PRRAS!D474</f>
        <v>0</v>
      </c>
      <c r="D462" s="57">
        <f>PRRAS!E474</f>
        <v>0</v>
      </c>
      <c r="E462" s="57">
        <v>0</v>
      </c>
      <c r="F462" s="57">
        <v>0</v>
      </c>
      <c r="G462" s="58">
        <f t="shared" si="14"/>
        <v>0</v>
      </c>
      <c r="H462" s="58">
        <f t="shared" si="15"/>
        <v>0</v>
      </c>
      <c r="I462" s="59">
        <v>0</v>
      </c>
    </row>
    <row r="463" spans="1:9">
      <c r="A463" s="56">
        <v>151</v>
      </c>
      <c r="B463" s="57">
        <f>PRRAS!C475</f>
        <v>462</v>
      </c>
      <c r="C463" s="57">
        <f>PRRAS!D475</f>
        <v>0</v>
      </c>
      <c r="D463" s="57">
        <f>PRRAS!E475</f>
        <v>0</v>
      </c>
      <c r="E463" s="57">
        <v>0</v>
      </c>
      <c r="F463" s="57">
        <v>0</v>
      </c>
      <c r="G463" s="58">
        <f t="shared" si="14"/>
        <v>0</v>
      </c>
      <c r="H463" s="58">
        <f t="shared" si="15"/>
        <v>0</v>
      </c>
      <c r="I463" s="59">
        <v>0</v>
      </c>
    </row>
    <row r="464" spans="1:9">
      <c r="A464" s="56">
        <v>151</v>
      </c>
      <c r="B464" s="57">
        <f>PRRAS!C476</f>
        <v>463</v>
      </c>
      <c r="C464" s="57">
        <f>PRRAS!D476</f>
        <v>0</v>
      </c>
      <c r="D464" s="57">
        <f>PRRAS!E476</f>
        <v>0</v>
      </c>
      <c r="E464" s="57">
        <v>0</v>
      </c>
      <c r="F464" s="57">
        <v>0</v>
      </c>
      <c r="G464" s="58">
        <f t="shared" si="14"/>
        <v>0</v>
      </c>
      <c r="H464" s="58">
        <f t="shared" si="15"/>
        <v>0</v>
      </c>
      <c r="I464" s="59">
        <v>0</v>
      </c>
    </row>
    <row r="465" spans="1:9">
      <c r="A465" s="56">
        <v>151</v>
      </c>
      <c r="B465" s="57">
        <f>PRRAS!C477</f>
        <v>464</v>
      </c>
      <c r="C465" s="57">
        <f>PRRAS!D477</f>
        <v>0</v>
      </c>
      <c r="D465" s="57">
        <f>PRRAS!E477</f>
        <v>0</v>
      </c>
      <c r="E465" s="57">
        <v>0</v>
      </c>
      <c r="F465" s="57">
        <v>0</v>
      </c>
      <c r="G465" s="58">
        <f t="shared" si="14"/>
        <v>0</v>
      </c>
      <c r="H465" s="58">
        <f t="shared" si="15"/>
        <v>0</v>
      </c>
      <c r="I465" s="59">
        <v>0</v>
      </c>
    </row>
    <row r="466" spans="1:9">
      <c r="A466" s="56">
        <v>151</v>
      </c>
      <c r="B466" s="57">
        <f>PRRAS!C478</f>
        <v>465</v>
      </c>
      <c r="C466" s="57">
        <f>PRRAS!D478</f>
        <v>0</v>
      </c>
      <c r="D466" s="57">
        <f>PRRAS!E478</f>
        <v>0</v>
      </c>
      <c r="E466" s="57">
        <v>0</v>
      </c>
      <c r="F466" s="57">
        <v>0</v>
      </c>
      <c r="G466" s="58">
        <f t="shared" si="14"/>
        <v>0</v>
      </c>
      <c r="H466" s="58">
        <f t="shared" si="15"/>
        <v>0</v>
      </c>
      <c r="I466" s="59">
        <v>0</v>
      </c>
    </row>
    <row r="467" spans="1:9">
      <c r="A467" s="56">
        <v>151</v>
      </c>
      <c r="B467" s="57">
        <f>PRRAS!C479</f>
        <v>466</v>
      </c>
      <c r="C467" s="57">
        <f>PRRAS!D479</f>
        <v>0</v>
      </c>
      <c r="D467" s="57">
        <f>PRRAS!E479</f>
        <v>0</v>
      </c>
      <c r="E467" s="57">
        <v>0</v>
      </c>
      <c r="F467" s="57">
        <v>0</v>
      </c>
      <c r="G467" s="58">
        <f t="shared" si="14"/>
        <v>0</v>
      </c>
      <c r="H467" s="58">
        <f t="shared" si="15"/>
        <v>0</v>
      </c>
      <c r="I467" s="59">
        <v>0</v>
      </c>
    </row>
    <row r="468" spans="1:9">
      <c r="A468" s="56">
        <v>151</v>
      </c>
      <c r="B468" s="57">
        <f>PRRAS!C480</f>
        <v>467</v>
      </c>
      <c r="C468" s="57">
        <f>PRRAS!D480</f>
        <v>0</v>
      </c>
      <c r="D468" s="57">
        <f>PRRAS!E480</f>
        <v>0</v>
      </c>
      <c r="E468" s="57">
        <v>0</v>
      </c>
      <c r="F468" s="57">
        <v>0</v>
      </c>
      <c r="G468" s="58">
        <f t="shared" si="14"/>
        <v>0</v>
      </c>
      <c r="H468" s="58">
        <f t="shared" si="15"/>
        <v>0</v>
      </c>
      <c r="I468" s="59">
        <v>0</v>
      </c>
    </row>
    <row r="469" spans="1:9">
      <c r="A469" s="56">
        <v>151</v>
      </c>
      <c r="B469" s="57">
        <f>PRRAS!C481</f>
        <v>468</v>
      </c>
      <c r="C469" s="57">
        <f>PRRAS!D481</f>
        <v>0</v>
      </c>
      <c r="D469" s="57">
        <f>PRRAS!E481</f>
        <v>0</v>
      </c>
      <c r="E469" s="57">
        <v>0</v>
      </c>
      <c r="F469" s="57">
        <v>0</v>
      </c>
      <c r="G469" s="58">
        <f t="shared" si="14"/>
        <v>0</v>
      </c>
      <c r="H469" s="58">
        <f t="shared" si="15"/>
        <v>0</v>
      </c>
      <c r="I469" s="59">
        <v>0</v>
      </c>
    </row>
    <row r="470" spans="1:9">
      <c r="A470" s="56">
        <v>151</v>
      </c>
      <c r="B470" s="57">
        <f>PRRAS!C482</f>
        <v>469</v>
      </c>
      <c r="C470" s="57">
        <f>PRRAS!D482</f>
        <v>0</v>
      </c>
      <c r="D470" s="57">
        <f>PRRAS!E482</f>
        <v>0</v>
      </c>
      <c r="E470" s="57">
        <v>0</v>
      </c>
      <c r="F470" s="57">
        <v>0</v>
      </c>
      <c r="G470" s="58">
        <f t="shared" si="14"/>
        <v>0</v>
      </c>
      <c r="H470" s="58">
        <f t="shared" si="15"/>
        <v>0</v>
      </c>
      <c r="I470" s="59">
        <v>0</v>
      </c>
    </row>
    <row r="471" spans="1:9">
      <c r="A471" s="56">
        <v>151</v>
      </c>
      <c r="B471" s="57">
        <f>PRRAS!C483</f>
        <v>470</v>
      </c>
      <c r="C471" s="57">
        <f>PRRAS!D483</f>
        <v>0</v>
      </c>
      <c r="D471" s="57">
        <f>PRRAS!E483</f>
        <v>0</v>
      </c>
      <c r="E471" s="57">
        <v>0</v>
      </c>
      <c r="F471" s="57">
        <v>0</v>
      </c>
      <c r="G471" s="58">
        <f t="shared" si="14"/>
        <v>0</v>
      </c>
      <c r="H471" s="58">
        <f t="shared" si="15"/>
        <v>0</v>
      </c>
      <c r="I471" s="59">
        <v>0</v>
      </c>
    </row>
    <row r="472" spans="1:9">
      <c r="A472" s="56">
        <v>151</v>
      </c>
      <c r="B472" s="57">
        <f>PRRAS!C484</f>
        <v>471</v>
      </c>
      <c r="C472" s="57">
        <f>PRRAS!D484</f>
        <v>0</v>
      </c>
      <c r="D472" s="57">
        <f>PRRAS!E484</f>
        <v>0</v>
      </c>
      <c r="E472" s="57">
        <v>0</v>
      </c>
      <c r="F472" s="57">
        <v>0</v>
      </c>
      <c r="G472" s="58">
        <f t="shared" si="14"/>
        <v>0</v>
      </c>
      <c r="H472" s="58">
        <f t="shared" si="15"/>
        <v>0</v>
      </c>
      <c r="I472" s="59">
        <v>0</v>
      </c>
    </row>
    <row r="473" spans="1:9">
      <c r="A473" s="56">
        <v>151</v>
      </c>
      <c r="B473" s="57">
        <f>PRRAS!C485</f>
        <v>472</v>
      </c>
      <c r="C473" s="57">
        <f>PRRAS!D485</f>
        <v>0</v>
      </c>
      <c r="D473" s="57">
        <f>PRRAS!E485</f>
        <v>0</v>
      </c>
      <c r="E473" s="57">
        <v>0</v>
      </c>
      <c r="F473" s="57">
        <v>0</v>
      </c>
      <c r="G473" s="58">
        <f t="shared" si="14"/>
        <v>0</v>
      </c>
      <c r="H473" s="58">
        <f t="shared" si="15"/>
        <v>0</v>
      </c>
      <c r="I473" s="59">
        <v>0</v>
      </c>
    </row>
    <row r="474" spans="1:9">
      <c r="A474" s="56">
        <v>151</v>
      </c>
      <c r="B474" s="57">
        <f>PRRAS!C486</f>
        <v>473</v>
      </c>
      <c r="C474" s="57">
        <f>PRRAS!D486</f>
        <v>0</v>
      </c>
      <c r="D474" s="57">
        <f>PRRAS!E486</f>
        <v>0</v>
      </c>
      <c r="E474" s="57">
        <v>0</v>
      </c>
      <c r="F474" s="57">
        <v>0</v>
      </c>
      <c r="G474" s="58">
        <f t="shared" si="14"/>
        <v>0</v>
      </c>
      <c r="H474" s="58">
        <f t="shared" si="15"/>
        <v>0</v>
      </c>
      <c r="I474" s="59">
        <v>0</v>
      </c>
    </row>
    <row r="475" spans="1:9">
      <c r="A475" s="56">
        <v>151</v>
      </c>
      <c r="B475" s="57">
        <f>PRRAS!C487</f>
        <v>474</v>
      </c>
      <c r="C475" s="57">
        <f>PRRAS!D487</f>
        <v>0</v>
      </c>
      <c r="D475" s="57">
        <f>PRRAS!E487</f>
        <v>0</v>
      </c>
      <c r="E475" s="57">
        <v>0</v>
      </c>
      <c r="F475" s="57">
        <v>0</v>
      </c>
      <c r="G475" s="58">
        <f t="shared" si="14"/>
        <v>0</v>
      </c>
      <c r="H475" s="58">
        <f t="shared" si="15"/>
        <v>0</v>
      </c>
      <c r="I475" s="59">
        <v>0</v>
      </c>
    </row>
    <row r="476" spans="1:9">
      <c r="A476" s="56">
        <v>151</v>
      </c>
      <c r="B476" s="57">
        <f>PRRAS!C488</f>
        <v>475</v>
      </c>
      <c r="C476" s="57">
        <f>PRRAS!D488</f>
        <v>0</v>
      </c>
      <c r="D476" s="57">
        <f>PRRAS!E488</f>
        <v>0</v>
      </c>
      <c r="E476" s="57">
        <v>0</v>
      </c>
      <c r="F476" s="57">
        <v>0</v>
      </c>
      <c r="G476" s="58">
        <f t="shared" si="14"/>
        <v>0</v>
      </c>
      <c r="H476" s="58">
        <f t="shared" si="15"/>
        <v>0</v>
      </c>
      <c r="I476" s="59">
        <v>0</v>
      </c>
    </row>
    <row r="477" spans="1:9">
      <c r="A477" s="56">
        <v>151</v>
      </c>
      <c r="B477" s="57">
        <f>PRRAS!C489</f>
        <v>476</v>
      </c>
      <c r="C477" s="57">
        <f>PRRAS!D489</f>
        <v>0</v>
      </c>
      <c r="D477" s="57">
        <f>PRRAS!E489</f>
        <v>0</v>
      </c>
      <c r="E477" s="57">
        <v>0</v>
      </c>
      <c r="F477" s="57">
        <v>0</v>
      </c>
      <c r="G477" s="58">
        <f t="shared" si="14"/>
        <v>0</v>
      </c>
      <c r="H477" s="58">
        <f t="shared" si="15"/>
        <v>0</v>
      </c>
      <c r="I477" s="59">
        <v>0</v>
      </c>
    </row>
    <row r="478" spans="1:9">
      <c r="A478" s="56">
        <v>151</v>
      </c>
      <c r="B478" s="57">
        <f>PRRAS!C490</f>
        <v>477</v>
      </c>
      <c r="C478" s="57">
        <f>PRRAS!D490</f>
        <v>0</v>
      </c>
      <c r="D478" s="57">
        <f>PRRAS!E490</f>
        <v>0</v>
      </c>
      <c r="E478" s="57">
        <v>0</v>
      </c>
      <c r="F478" s="57">
        <v>0</v>
      </c>
      <c r="G478" s="58">
        <f t="shared" si="14"/>
        <v>0</v>
      </c>
      <c r="H478" s="58">
        <f t="shared" si="15"/>
        <v>0</v>
      </c>
      <c r="I478" s="59">
        <v>0</v>
      </c>
    </row>
    <row r="479" spans="1:9">
      <c r="A479" s="56">
        <v>151</v>
      </c>
      <c r="B479" s="57">
        <f>PRRAS!C491</f>
        <v>478</v>
      </c>
      <c r="C479" s="57">
        <f>PRRAS!D491</f>
        <v>0</v>
      </c>
      <c r="D479" s="57">
        <f>PRRAS!E491</f>
        <v>0</v>
      </c>
      <c r="E479" s="57">
        <v>0</v>
      </c>
      <c r="F479" s="57">
        <v>0</v>
      </c>
      <c r="G479" s="58">
        <f t="shared" si="14"/>
        <v>0</v>
      </c>
      <c r="H479" s="58">
        <f t="shared" si="15"/>
        <v>0</v>
      </c>
      <c r="I479" s="59">
        <v>0</v>
      </c>
    </row>
    <row r="480" spans="1:9">
      <c r="A480" s="56">
        <v>151</v>
      </c>
      <c r="B480" s="57">
        <f>PRRAS!C492</f>
        <v>479</v>
      </c>
      <c r="C480" s="57">
        <f>PRRAS!D492</f>
        <v>0</v>
      </c>
      <c r="D480" s="57">
        <f>PRRAS!E492</f>
        <v>0</v>
      </c>
      <c r="E480" s="57">
        <v>0</v>
      </c>
      <c r="F480" s="57">
        <v>0</v>
      </c>
      <c r="G480" s="58">
        <f t="shared" si="14"/>
        <v>0</v>
      </c>
      <c r="H480" s="58">
        <f t="shared" si="15"/>
        <v>0</v>
      </c>
      <c r="I480" s="59">
        <v>0</v>
      </c>
    </row>
    <row r="481" spans="1:9">
      <c r="A481" s="56">
        <v>151</v>
      </c>
      <c r="B481" s="57">
        <f>PRRAS!C493</f>
        <v>480</v>
      </c>
      <c r="C481" s="57">
        <f>PRRAS!D493</f>
        <v>0</v>
      </c>
      <c r="D481" s="57">
        <f>PRRAS!E493</f>
        <v>0</v>
      </c>
      <c r="E481" s="57">
        <v>0</v>
      </c>
      <c r="F481" s="57">
        <v>0</v>
      </c>
      <c r="G481" s="58">
        <f t="shared" si="14"/>
        <v>0</v>
      </c>
      <c r="H481" s="58">
        <f t="shared" si="15"/>
        <v>0</v>
      </c>
      <c r="I481" s="59">
        <v>0</v>
      </c>
    </row>
    <row r="482" spans="1:9">
      <c r="A482" s="56">
        <v>151</v>
      </c>
      <c r="B482" s="57">
        <f>PRRAS!C494</f>
        <v>481</v>
      </c>
      <c r="C482" s="57">
        <f>PRRAS!D494</f>
        <v>0</v>
      </c>
      <c r="D482" s="57">
        <f>PRRAS!E494</f>
        <v>0</v>
      </c>
      <c r="E482" s="57">
        <v>0</v>
      </c>
      <c r="F482" s="57">
        <v>0</v>
      </c>
      <c r="G482" s="58">
        <f t="shared" si="14"/>
        <v>0</v>
      </c>
      <c r="H482" s="58">
        <f t="shared" si="15"/>
        <v>0</v>
      </c>
      <c r="I482" s="59">
        <v>0</v>
      </c>
    </row>
    <row r="483" spans="1:9">
      <c r="A483" s="56">
        <v>151</v>
      </c>
      <c r="B483" s="57">
        <f>PRRAS!C495</f>
        <v>482</v>
      </c>
      <c r="C483" s="57">
        <f>PRRAS!D495</f>
        <v>0</v>
      </c>
      <c r="D483" s="57">
        <f>PRRAS!E495</f>
        <v>0</v>
      </c>
      <c r="E483" s="57">
        <v>0</v>
      </c>
      <c r="F483" s="57">
        <v>0</v>
      </c>
      <c r="G483" s="58">
        <f t="shared" si="14"/>
        <v>0</v>
      </c>
      <c r="H483" s="58">
        <f t="shared" si="15"/>
        <v>0</v>
      </c>
      <c r="I483" s="59">
        <v>0</v>
      </c>
    </row>
    <row r="484" spans="1:9">
      <c r="A484" s="56">
        <v>151</v>
      </c>
      <c r="B484" s="57">
        <f>PRRAS!C496</f>
        <v>483</v>
      </c>
      <c r="C484" s="57">
        <f>PRRAS!D496</f>
        <v>0</v>
      </c>
      <c r="D484" s="57">
        <f>PRRAS!E496</f>
        <v>0</v>
      </c>
      <c r="E484" s="57">
        <v>0</v>
      </c>
      <c r="F484" s="57">
        <v>0</v>
      </c>
      <c r="G484" s="58">
        <f t="shared" si="14"/>
        <v>0</v>
      </c>
      <c r="H484" s="58">
        <f t="shared" si="15"/>
        <v>0</v>
      </c>
      <c r="I484" s="59">
        <v>0</v>
      </c>
    </row>
    <row r="485" spans="1:9">
      <c r="A485" s="56">
        <v>151</v>
      </c>
      <c r="B485" s="57">
        <f>PRRAS!C497</f>
        <v>484</v>
      </c>
      <c r="C485" s="57">
        <f>PRRAS!D497</f>
        <v>0</v>
      </c>
      <c r="D485" s="57">
        <f>PRRAS!E497</f>
        <v>0</v>
      </c>
      <c r="E485" s="57">
        <v>0</v>
      </c>
      <c r="F485" s="57">
        <v>0</v>
      </c>
      <c r="G485" s="58">
        <f t="shared" si="14"/>
        <v>0</v>
      </c>
      <c r="H485" s="58">
        <f t="shared" si="15"/>
        <v>0</v>
      </c>
      <c r="I485" s="59">
        <v>0</v>
      </c>
    </row>
    <row r="486" spans="1:9">
      <c r="A486" s="56">
        <v>151</v>
      </c>
      <c r="B486" s="57">
        <f>PRRAS!C498</f>
        <v>485</v>
      </c>
      <c r="C486" s="57">
        <f>PRRAS!D498</f>
        <v>0</v>
      </c>
      <c r="D486" s="57">
        <f>PRRAS!E498</f>
        <v>0</v>
      </c>
      <c r="E486" s="57">
        <v>0</v>
      </c>
      <c r="F486" s="57">
        <v>0</v>
      </c>
      <c r="G486" s="58">
        <f t="shared" si="14"/>
        <v>0</v>
      </c>
      <c r="H486" s="58">
        <f t="shared" si="15"/>
        <v>0</v>
      </c>
      <c r="I486" s="59">
        <v>0</v>
      </c>
    </row>
    <row r="487" spans="1:9">
      <c r="A487" s="56">
        <v>151</v>
      </c>
      <c r="B487" s="57">
        <f>PRRAS!C499</f>
        <v>486</v>
      </c>
      <c r="C487" s="57">
        <f>PRRAS!D499</f>
        <v>0</v>
      </c>
      <c r="D487" s="57">
        <f>PRRAS!E499</f>
        <v>0</v>
      </c>
      <c r="E487" s="57">
        <v>0</v>
      </c>
      <c r="F487" s="57">
        <v>0</v>
      </c>
      <c r="G487" s="58">
        <f t="shared" si="14"/>
        <v>0</v>
      </c>
      <c r="H487" s="58">
        <f t="shared" si="15"/>
        <v>0</v>
      </c>
      <c r="I487" s="59">
        <v>0</v>
      </c>
    </row>
    <row r="488" spans="1:9">
      <c r="A488" s="56">
        <v>151</v>
      </c>
      <c r="B488" s="57">
        <f>PRRAS!C500</f>
        <v>487</v>
      </c>
      <c r="C488" s="57">
        <f>PRRAS!D500</f>
        <v>0</v>
      </c>
      <c r="D488" s="57">
        <f>PRRAS!E500</f>
        <v>0</v>
      </c>
      <c r="E488" s="57">
        <v>0</v>
      </c>
      <c r="F488" s="57">
        <v>0</v>
      </c>
      <c r="G488" s="58">
        <f t="shared" si="14"/>
        <v>0</v>
      </c>
      <c r="H488" s="58">
        <f t="shared" si="15"/>
        <v>0</v>
      </c>
      <c r="I488" s="59">
        <v>0</v>
      </c>
    </row>
    <row r="489" spans="1:9">
      <c r="A489" s="56">
        <v>151</v>
      </c>
      <c r="B489" s="57">
        <f>PRRAS!C501</f>
        <v>488</v>
      </c>
      <c r="C489" s="57">
        <f>PRRAS!D501</f>
        <v>0</v>
      </c>
      <c r="D489" s="57">
        <f>PRRAS!E501</f>
        <v>0</v>
      </c>
      <c r="E489" s="57">
        <v>0</v>
      </c>
      <c r="F489" s="57">
        <v>0</v>
      </c>
      <c r="G489" s="58">
        <f t="shared" si="14"/>
        <v>0</v>
      </c>
      <c r="H489" s="58">
        <f t="shared" si="15"/>
        <v>0</v>
      </c>
      <c r="I489" s="59">
        <v>0</v>
      </c>
    </row>
    <row r="490" spans="1:9">
      <c r="A490" s="56">
        <v>151</v>
      </c>
      <c r="B490" s="57">
        <f>PRRAS!C502</f>
        <v>489</v>
      </c>
      <c r="C490" s="57">
        <f>PRRAS!D502</f>
        <v>0</v>
      </c>
      <c r="D490" s="57">
        <f>PRRAS!E502</f>
        <v>0</v>
      </c>
      <c r="E490" s="57">
        <v>0</v>
      </c>
      <c r="F490" s="57">
        <v>0</v>
      </c>
      <c r="G490" s="58">
        <f t="shared" si="14"/>
        <v>0</v>
      </c>
      <c r="H490" s="58">
        <f t="shared" si="15"/>
        <v>0</v>
      </c>
      <c r="I490" s="59">
        <v>0</v>
      </c>
    </row>
    <row r="491" spans="1:9">
      <c r="A491" s="56">
        <v>151</v>
      </c>
      <c r="B491" s="57">
        <f>PRRAS!C503</f>
        <v>490</v>
      </c>
      <c r="C491" s="57">
        <f>PRRAS!D503</f>
        <v>0</v>
      </c>
      <c r="D491" s="57">
        <f>PRRAS!E503</f>
        <v>0</v>
      </c>
      <c r="E491" s="57">
        <v>0</v>
      </c>
      <c r="F491" s="57">
        <v>0</v>
      </c>
      <c r="G491" s="58">
        <f t="shared" si="14"/>
        <v>0</v>
      </c>
      <c r="H491" s="58">
        <f t="shared" si="15"/>
        <v>0</v>
      </c>
      <c r="I491" s="59">
        <v>0</v>
      </c>
    </row>
    <row r="492" spans="1:9">
      <c r="A492" s="56">
        <v>151</v>
      </c>
      <c r="B492" s="57">
        <f>PRRAS!C504</f>
        <v>491</v>
      </c>
      <c r="C492" s="57">
        <f>PRRAS!D504</f>
        <v>0</v>
      </c>
      <c r="D492" s="57">
        <f>PRRAS!E504</f>
        <v>0</v>
      </c>
      <c r="E492" s="57">
        <v>0</v>
      </c>
      <c r="F492" s="57">
        <v>0</v>
      </c>
      <c r="G492" s="58">
        <f t="shared" si="14"/>
        <v>0</v>
      </c>
      <c r="H492" s="58">
        <f t="shared" si="15"/>
        <v>0</v>
      </c>
      <c r="I492" s="59">
        <v>0</v>
      </c>
    </row>
    <row r="493" spans="1:9">
      <c r="A493" s="56">
        <v>151</v>
      </c>
      <c r="B493" s="57">
        <f>PRRAS!C505</f>
        <v>492</v>
      </c>
      <c r="C493" s="57">
        <f>PRRAS!D505</f>
        <v>0</v>
      </c>
      <c r="D493" s="57">
        <f>PRRAS!E505</f>
        <v>0</v>
      </c>
      <c r="E493" s="57">
        <v>0</v>
      </c>
      <c r="F493" s="57">
        <v>0</v>
      </c>
      <c r="G493" s="58">
        <f t="shared" si="14"/>
        <v>0</v>
      </c>
      <c r="H493" s="58">
        <f t="shared" si="15"/>
        <v>0</v>
      </c>
      <c r="I493" s="59">
        <v>0</v>
      </c>
    </row>
    <row r="494" spans="1:9">
      <c r="A494" s="56">
        <v>151</v>
      </c>
      <c r="B494" s="57">
        <f>PRRAS!C506</f>
        <v>493</v>
      </c>
      <c r="C494" s="57">
        <f>PRRAS!D506</f>
        <v>0</v>
      </c>
      <c r="D494" s="57">
        <f>PRRAS!E506</f>
        <v>0</v>
      </c>
      <c r="E494" s="57">
        <v>0</v>
      </c>
      <c r="F494" s="57">
        <v>0</v>
      </c>
      <c r="G494" s="58">
        <f t="shared" si="14"/>
        <v>0</v>
      </c>
      <c r="H494" s="58">
        <f t="shared" si="15"/>
        <v>0</v>
      </c>
      <c r="I494" s="59">
        <v>0</v>
      </c>
    </row>
    <row r="495" spans="1:9">
      <c r="A495" s="56">
        <v>151</v>
      </c>
      <c r="B495" s="57">
        <f>PRRAS!C507</f>
        <v>494</v>
      </c>
      <c r="C495" s="57">
        <f>PRRAS!D507</f>
        <v>0</v>
      </c>
      <c r="D495" s="57">
        <f>PRRAS!E507</f>
        <v>0</v>
      </c>
      <c r="E495" s="57">
        <v>0</v>
      </c>
      <c r="F495" s="57">
        <v>0</v>
      </c>
      <c r="G495" s="58">
        <f t="shared" si="14"/>
        <v>0</v>
      </c>
      <c r="H495" s="58">
        <f t="shared" si="15"/>
        <v>0</v>
      </c>
      <c r="I495" s="59">
        <v>0</v>
      </c>
    </row>
    <row r="496" spans="1:9">
      <c r="A496" s="56">
        <v>151</v>
      </c>
      <c r="B496" s="57">
        <f>PRRAS!C508</f>
        <v>495</v>
      </c>
      <c r="C496" s="57">
        <f>PRRAS!D508</f>
        <v>0</v>
      </c>
      <c r="D496" s="57">
        <f>PRRAS!E508</f>
        <v>0</v>
      </c>
      <c r="E496" s="57">
        <v>0</v>
      </c>
      <c r="F496" s="57">
        <v>0</v>
      </c>
      <c r="G496" s="58">
        <f t="shared" si="14"/>
        <v>0</v>
      </c>
      <c r="H496" s="58">
        <f t="shared" si="15"/>
        <v>0</v>
      </c>
      <c r="I496" s="59">
        <v>0</v>
      </c>
    </row>
    <row r="497" spans="1:9">
      <c r="A497" s="56">
        <v>151</v>
      </c>
      <c r="B497" s="57">
        <f>PRRAS!C509</f>
        <v>496</v>
      </c>
      <c r="C497" s="57">
        <f>PRRAS!D509</f>
        <v>0</v>
      </c>
      <c r="D497" s="57">
        <f>PRRAS!E509</f>
        <v>0</v>
      </c>
      <c r="E497" s="57">
        <v>0</v>
      </c>
      <c r="F497" s="57">
        <v>0</v>
      </c>
      <c r="G497" s="58">
        <f t="shared" si="14"/>
        <v>0</v>
      </c>
      <c r="H497" s="58">
        <f t="shared" si="15"/>
        <v>0</v>
      </c>
      <c r="I497" s="59">
        <v>0</v>
      </c>
    </row>
    <row r="498" spans="1:9">
      <c r="A498" s="56">
        <v>151</v>
      </c>
      <c r="B498" s="57">
        <f>PRRAS!C510</f>
        <v>497</v>
      </c>
      <c r="C498" s="57">
        <f>PRRAS!D510</f>
        <v>0</v>
      </c>
      <c r="D498" s="57">
        <f>PRRAS!E510</f>
        <v>0</v>
      </c>
      <c r="E498" s="57">
        <v>0</v>
      </c>
      <c r="F498" s="57">
        <v>0</v>
      </c>
      <c r="G498" s="58">
        <f t="shared" si="14"/>
        <v>0</v>
      </c>
      <c r="H498" s="58">
        <f t="shared" si="15"/>
        <v>0</v>
      </c>
      <c r="I498" s="59">
        <v>0</v>
      </c>
    </row>
    <row r="499" spans="1:9">
      <c r="A499" s="56">
        <v>151</v>
      </c>
      <c r="B499" s="57">
        <f>PRRAS!C511</f>
        <v>498</v>
      </c>
      <c r="C499" s="57">
        <f>PRRAS!D511</f>
        <v>0</v>
      </c>
      <c r="D499" s="57">
        <f>PRRAS!E511</f>
        <v>0</v>
      </c>
      <c r="E499" s="57">
        <v>0</v>
      </c>
      <c r="F499" s="57">
        <v>0</v>
      </c>
      <c r="G499" s="58">
        <f t="shared" si="14"/>
        <v>0</v>
      </c>
      <c r="H499" s="58">
        <f t="shared" si="15"/>
        <v>0</v>
      </c>
      <c r="I499" s="59">
        <v>0</v>
      </c>
    </row>
    <row r="500" spans="1:9">
      <c r="A500" s="56">
        <v>151</v>
      </c>
      <c r="B500" s="57">
        <f>PRRAS!C512</f>
        <v>499</v>
      </c>
      <c r="C500" s="57">
        <f>PRRAS!D512</f>
        <v>0</v>
      </c>
      <c r="D500" s="57">
        <f>PRRAS!E512</f>
        <v>0</v>
      </c>
      <c r="E500" s="57">
        <v>0</v>
      </c>
      <c r="F500" s="57">
        <v>0</v>
      </c>
      <c r="G500" s="58">
        <f t="shared" si="14"/>
        <v>0</v>
      </c>
      <c r="H500" s="58">
        <f t="shared" si="15"/>
        <v>0</v>
      </c>
      <c r="I500" s="59">
        <v>0</v>
      </c>
    </row>
    <row r="501" spans="1:9">
      <c r="A501" s="56">
        <v>151</v>
      </c>
      <c r="B501" s="57">
        <f>PRRAS!C513</f>
        <v>500</v>
      </c>
      <c r="C501" s="57">
        <f>PRRAS!D513</f>
        <v>0</v>
      </c>
      <c r="D501" s="57">
        <f>PRRAS!E513</f>
        <v>0</v>
      </c>
      <c r="E501" s="57">
        <v>0</v>
      </c>
      <c r="F501" s="57">
        <v>0</v>
      </c>
      <c r="G501" s="58">
        <f t="shared" si="14"/>
        <v>0</v>
      </c>
      <c r="H501" s="58">
        <f t="shared" si="15"/>
        <v>0</v>
      </c>
      <c r="I501" s="59">
        <v>0</v>
      </c>
    </row>
    <row r="502" spans="1:9">
      <c r="A502" s="56">
        <v>151</v>
      </c>
      <c r="B502" s="57">
        <f>PRRAS!C514</f>
        <v>501</v>
      </c>
      <c r="C502" s="57">
        <f>PRRAS!D514</f>
        <v>0</v>
      </c>
      <c r="D502" s="57">
        <f>PRRAS!E514</f>
        <v>0</v>
      </c>
      <c r="E502" s="57">
        <v>0</v>
      </c>
      <c r="F502" s="57">
        <v>0</v>
      </c>
      <c r="G502" s="58">
        <f t="shared" si="14"/>
        <v>0</v>
      </c>
      <c r="H502" s="58">
        <f t="shared" si="15"/>
        <v>0</v>
      </c>
      <c r="I502" s="59">
        <v>0</v>
      </c>
    </row>
    <row r="503" spans="1:9">
      <c r="A503" s="56">
        <v>151</v>
      </c>
      <c r="B503" s="57">
        <f>PRRAS!C515</f>
        <v>502</v>
      </c>
      <c r="C503" s="57">
        <f>PRRAS!D515</f>
        <v>0</v>
      </c>
      <c r="D503" s="57">
        <f>PRRAS!E515</f>
        <v>0</v>
      </c>
      <c r="E503" s="57">
        <v>0</v>
      </c>
      <c r="F503" s="57">
        <v>0</v>
      </c>
      <c r="G503" s="58">
        <f t="shared" si="14"/>
        <v>0</v>
      </c>
      <c r="H503" s="58">
        <f t="shared" si="15"/>
        <v>0</v>
      </c>
      <c r="I503" s="59">
        <v>0</v>
      </c>
    </row>
    <row r="504" spans="1:9">
      <c r="A504" s="56">
        <v>151</v>
      </c>
      <c r="B504" s="57">
        <f>PRRAS!C516</f>
        <v>503</v>
      </c>
      <c r="C504" s="57">
        <f>PRRAS!D516</f>
        <v>0</v>
      </c>
      <c r="D504" s="57">
        <f>PRRAS!E516</f>
        <v>0</v>
      </c>
      <c r="E504" s="57">
        <v>0</v>
      </c>
      <c r="F504" s="57">
        <v>0</v>
      </c>
      <c r="G504" s="58">
        <f t="shared" si="14"/>
        <v>0</v>
      </c>
      <c r="H504" s="58">
        <f t="shared" si="15"/>
        <v>0</v>
      </c>
      <c r="I504" s="59">
        <v>0</v>
      </c>
    </row>
    <row r="505" spans="1:9">
      <c r="A505" s="56">
        <v>151</v>
      </c>
      <c r="B505" s="57">
        <f>PRRAS!C517</f>
        <v>504</v>
      </c>
      <c r="C505" s="57">
        <f>PRRAS!D517</f>
        <v>0</v>
      </c>
      <c r="D505" s="57">
        <f>PRRAS!E517</f>
        <v>0</v>
      </c>
      <c r="E505" s="57">
        <v>0</v>
      </c>
      <c r="F505" s="57">
        <v>0</v>
      </c>
      <c r="G505" s="58">
        <f t="shared" si="14"/>
        <v>0</v>
      </c>
      <c r="H505" s="58">
        <f t="shared" si="15"/>
        <v>0</v>
      </c>
      <c r="I505" s="59">
        <v>0</v>
      </c>
    </row>
    <row r="506" spans="1:9">
      <c r="A506" s="56">
        <v>151</v>
      </c>
      <c r="B506" s="57">
        <f>PRRAS!C518</f>
        <v>505</v>
      </c>
      <c r="C506" s="57">
        <f>PRRAS!D518</f>
        <v>0</v>
      </c>
      <c r="D506" s="57">
        <f>PRRAS!E518</f>
        <v>0</v>
      </c>
      <c r="E506" s="57">
        <v>0</v>
      </c>
      <c r="F506" s="57">
        <v>0</v>
      </c>
      <c r="G506" s="58">
        <f t="shared" si="14"/>
        <v>0</v>
      </c>
      <c r="H506" s="58">
        <f t="shared" si="15"/>
        <v>0</v>
      </c>
      <c r="I506" s="59">
        <v>0</v>
      </c>
    </row>
    <row r="507" spans="1:9">
      <c r="A507" s="56">
        <v>151</v>
      </c>
      <c r="B507" s="57">
        <f>PRRAS!C519</f>
        <v>506</v>
      </c>
      <c r="C507" s="57">
        <f>PRRAS!D519</f>
        <v>0</v>
      </c>
      <c r="D507" s="57">
        <f>PRRAS!E519</f>
        <v>0</v>
      </c>
      <c r="E507" s="57">
        <v>0</v>
      </c>
      <c r="F507" s="57">
        <v>0</v>
      </c>
      <c r="G507" s="58">
        <f t="shared" si="14"/>
        <v>0</v>
      </c>
      <c r="H507" s="58">
        <f t="shared" si="15"/>
        <v>0</v>
      </c>
      <c r="I507" s="59">
        <v>0</v>
      </c>
    </row>
    <row r="508" spans="1:9">
      <c r="A508" s="56">
        <v>151</v>
      </c>
      <c r="B508" s="57">
        <f>PRRAS!C520</f>
        <v>507</v>
      </c>
      <c r="C508" s="57">
        <f>PRRAS!D520</f>
        <v>0</v>
      </c>
      <c r="D508" s="57">
        <f>PRRAS!E520</f>
        <v>0</v>
      </c>
      <c r="E508" s="57">
        <v>0</v>
      </c>
      <c r="F508" s="57">
        <v>0</v>
      </c>
      <c r="G508" s="58">
        <f t="shared" si="14"/>
        <v>0</v>
      </c>
      <c r="H508" s="58">
        <f t="shared" si="15"/>
        <v>0</v>
      </c>
      <c r="I508" s="59">
        <v>0</v>
      </c>
    </row>
    <row r="509" spans="1:9">
      <c r="A509" s="56">
        <v>151</v>
      </c>
      <c r="B509" s="57">
        <f>PRRAS!C521</f>
        <v>508</v>
      </c>
      <c r="C509" s="57">
        <f>PRRAS!D521</f>
        <v>0</v>
      </c>
      <c r="D509" s="57">
        <f>PRRAS!E521</f>
        <v>0</v>
      </c>
      <c r="E509" s="57">
        <v>0</v>
      </c>
      <c r="F509" s="57">
        <v>0</v>
      </c>
      <c r="G509" s="58">
        <f t="shared" si="14"/>
        <v>0</v>
      </c>
      <c r="H509" s="58">
        <f t="shared" si="15"/>
        <v>0</v>
      </c>
      <c r="I509" s="59">
        <v>0</v>
      </c>
    </row>
    <row r="510" spans="1:9">
      <c r="A510" s="56">
        <v>151</v>
      </c>
      <c r="B510" s="57">
        <f>PRRAS!C522</f>
        <v>509</v>
      </c>
      <c r="C510" s="57">
        <f>PRRAS!D522</f>
        <v>0</v>
      </c>
      <c r="D510" s="57">
        <f>PRRAS!E522</f>
        <v>0</v>
      </c>
      <c r="E510" s="57">
        <v>0</v>
      </c>
      <c r="F510" s="57">
        <v>0</v>
      </c>
      <c r="G510" s="58">
        <f t="shared" si="14"/>
        <v>0</v>
      </c>
      <c r="H510" s="58">
        <f t="shared" si="15"/>
        <v>0</v>
      </c>
      <c r="I510" s="59">
        <v>0</v>
      </c>
    </row>
    <row r="511" spans="1:9">
      <c r="A511" s="56">
        <v>151</v>
      </c>
      <c r="B511" s="57">
        <f>PRRAS!C523</f>
        <v>510</v>
      </c>
      <c r="C511" s="57">
        <f>PRRAS!D523</f>
        <v>0</v>
      </c>
      <c r="D511" s="57">
        <f>PRRAS!E523</f>
        <v>0</v>
      </c>
      <c r="E511" s="57">
        <v>0</v>
      </c>
      <c r="F511" s="57">
        <v>0</v>
      </c>
      <c r="G511" s="58">
        <f t="shared" si="14"/>
        <v>0</v>
      </c>
      <c r="H511" s="58">
        <f t="shared" si="15"/>
        <v>0</v>
      </c>
      <c r="I511" s="59">
        <v>0</v>
      </c>
    </row>
    <row r="512" spans="1:9">
      <c r="A512" s="56">
        <v>151</v>
      </c>
      <c r="B512" s="57">
        <f>PRRAS!C524</f>
        <v>511</v>
      </c>
      <c r="C512" s="57">
        <f>PRRAS!D524</f>
        <v>0</v>
      </c>
      <c r="D512" s="57">
        <f>PRRAS!E524</f>
        <v>0</v>
      </c>
      <c r="E512" s="57">
        <v>0</v>
      </c>
      <c r="F512" s="57">
        <v>0</v>
      </c>
      <c r="G512" s="58">
        <f t="shared" si="14"/>
        <v>0</v>
      </c>
      <c r="H512" s="58">
        <f t="shared" si="15"/>
        <v>0</v>
      </c>
      <c r="I512" s="59">
        <v>0</v>
      </c>
    </row>
    <row r="513" spans="1:9">
      <c r="A513" s="56">
        <v>151</v>
      </c>
      <c r="B513" s="57">
        <f>PRRAS!C525</f>
        <v>512</v>
      </c>
      <c r="C513" s="57">
        <f>PRRAS!D525</f>
        <v>0</v>
      </c>
      <c r="D513" s="57">
        <f>PRRAS!E525</f>
        <v>0</v>
      </c>
      <c r="E513" s="57">
        <v>0</v>
      </c>
      <c r="F513" s="57">
        <v>0</v>
      </c>
      <c r="G513" s="58">
        <f t="shared" si="14"/>
        <v>0</v>
      </c>
      <c r="H513" s="58">
        <f t="shared" si="15"/>
        <v>0</v>
      </c>
      <c r="I513" s="59">
        <v>0</v>
      </c>
    </row>
    <row r="514" spans="1:9">
      <c r="A514" s="56">
        <v>151</v>
      </c>
      <c r="B514" s="57">
        <f>PRRAS!C526</f>
        <v>513</v>
      </c>
      <c r="C514" s="57">
        <f>PRRAS!D526</f>
        <v>0</v>
      </c>
      <c r="D514" s="57">
        <f>PRRAS!E526</f>
        <v>0</v>
      </c>
      <c r="E514" s="57">
        <v>0</v>
      </c>
      <c r="F514" s="57">
        <v>0</v>
      </c>
      <c r="G514" s="58">
        <f t="shared" ref="G514:G577" si="16">(B514/1000)*(C514*1+D514*2)</f>
        <v>0</v>
      </c>
      <c r="H514" s="58">
        <f t="shared" ref="H514:H577" si="17">ABS(C514-ROUND(C514,0))+ABS(D514-ROUND(D514,0))</f>
        <v>0</v>
      </c>
      <c r="I514" s="59">
        <v>0</v>
      </c>
    </row>
    <row r="515" spans="1:9">
      <c r="A515" s="56">
        <v>151</v>
      </c>
      <c r="B515" s="57">
        <f>PRRAS!C527</f>
        <v>514</v>
      </c>
      <c r="C515" s="57">
        <f>PRRAS!D527</f>
        <v>0</v>
      </c>
      <c r="D515" s="57">
        <f>PRRAS!E527</f>
        <v>0</v>
      </c>
      <c r="E515" s="57">
        <v>0</v>
      </c>
      <c r="F515" s="57">
        <v>0</v>
      </c>
      <c r="G515" s="58">
        <f t="shared" si="16"/>
        <v>0</v>
      </c>
      <c r="H515" s="58">
        <f t="shared" si="17"/>
        <v>0</v>
      </c>
      <c r="I515" s="59">
        <v>0</v>
      </c>
    </row>
    <row r="516" spans="1:9">
      <c r="A516" s="56">
        <v>151</v>
      </c>
      <c r="B516" s="57">
        <f>PRRAS!C528</f>
        <v>515</v>
      </c>
      <c r="C516" s="57">
        <f>PRRAS!D528</f>
        <v>0</v>
      </c>
      <c r="D516" s="57">
        <f>PRRAS!E528</f>
        <v>0</v>
      </c>
      <c r="E516" s="57">
        <v>0</v>
      </c>
      <c r="F516" s="57">
        <v>0</v>
      </c>
      <c r="G516" s="58">
        <f t="shared" si="16"/>
        <v>0</v>
      </c>
      <c r="H516" s="58">
        <f t="shared" si="17"/>
        <v>0</v>
      </c>
      <c r="I516" s="59">
        <v>0</v>
      </c>
    </row>
    <row r="517" spans="1:9">
      <c r="A517" s="56">
        <v>151</v>
      </c>
      <c r="B517" s="57">
        <f>PRRAS!C529</f>
        <v>516</v>
      </c>
      <c r="C517" s="57">
        <f>PRRAS!D529</f>
        <v>0</v>
      </c>
      <c r="D517" s="57">
        <f>PRRAS!E529</f>
        <v>0</v>
      </c>
      <c r="E517" s="57">
        <v>0</v>
      </c>
      <c r="F517" s="57">
        <v>0</v>
      </c>
      <c r="G517" s="58">
        <f t="shared" si="16"/>
        <v>0</v>
      </c>
      <c r="H517" s="58">
        <f t="shared" si="17"/>
        <v>0</v>
      </c>
      <c r="I517" s="59">
        <v>0</v>
      </c>
    </row>
    <row r="518" spans="1:9">
      <c r="A518" s="56">
        <v>151</v>
      </c>
      <c r="B518" s="57">
        <f>PRRAS!C530</f>
        <v>517</v>
      </c>
      <c r="C518" s="57">
        <f>PRRAS!D530</f>
        <v>0</v>
      </c>
      <c r="D518" s="57">
        <f>PRRAS!E530</f>
        <v>0</v>
      </c>
      <c r="E518" s="57">
        <v>0</v>
      </c>
      <c r="F518" s="57">
        <v>0</v>
      </c>
      <c r="G518" s="58">
        <f t="shared" si="16"/>
        <v>0</v>
      </c>
      <c r="H518" s="58">
        <f t="shared" si="17"/>
        <v>0</v>
      </c>
      <c r="I518" s="59">
        <v>0</v>
      </c>
    </row>
    <row r="519" spans="1:9">
      <c r="A519" s="56">
        <v>151</v>
      </c>
      <c r="B519" s="57">
        <f>PRRAS!C531</f>
        <v>518</v>
      </c>
      <c r="C519" s="57">
        <f>PRRAS!D531</f>
        <v>0</v>
      </c>
      <c r="D519" s="57">
        <f>PRRAS!E531</f>
        <v>0</v>
      </c>
      <c r="E519" s="57">
        <v>0</v>
      </c>
      <c r="F519" s="57">
        <v>0</v>
      </c>
      <c r="G519" s="58">
        <f t="shared" si="16"/>
        <v>0</v>
      </c>
      <c r="H519" s="58">
        <f t="shared" si="17"/>
        <v>0</v>
      </c>
      <c r="I519" s="59">
        <v>0</v>
      </c>
    </row>
    <row r="520" spans="1:9">
      <c r="A520" s="56">
        <v>151</v>
      </c>
      <c r="B520" s="57">
        <f>PRRAS!C532</f>
        <v>519</v>
      </c>
      <c r="C520" s="57">
        <f>PRRAS!D532</f>
        <v>0</v>
      </c>
      <c r="D520" s="57">
        <f>PRRAS!E532</f>
        <v>0</v>
      </c>
      <c r="E520" s="57">
        <v>0</v>
      </c>
      <c r="F520" s="57">
        <v>0</v>
      </c>
      <c r="G520" s="58">
        <f t="shared" si="16"/>
        <v>0</v>
      </c>
      <c r="H520" s="58">
        <f t="shared" si="17"/>
        <v>0</v>
      </c>
      <c r="I520" s="59">
        <v>0</v>
      </c>
    </row>
    <row r="521" spans="1:9">
      <c r="A521" s="56">
        <v>151</v>
      </c>
      <c r="B521" s="57">
        <f>PRRAS!C533</f>
        <v>520</v>
      </c>
      <c r="C521" s="57">
        <f>PRRAS!D533</f>
        <v>0</v>
      </c>
      <c r="D521" s="57">
        <f>PRRAS!E533</f>
        <v>0</v>
      </c>
      <c r="E521" s="57">
        <v>0</v>
      </c>
      <c r="F521" s="57">
        <v>0</v>
      </c>
      <c r="G521" s="58">
        <f t="shared" si="16"/>
        <v>0</v>
      </c>
      <c r="H521" s="58">
        <f t="shared" si="17"/>
        <v>0</v>
      </c>
      <c r="I521" s="59">
        <v>0</v>
      </c>
    </row>
    <row r="522" spans="1:9">
      <c r="A522" s="56">
        <v>151</v>
      </c>
      <c r="B522" s="57">
        <f>PRRAS!C534</f>
        <v>521</v>
      </c>
      <c r="C522" s="57">
        <f>PRRAS!D534</f>
        <v>0</v>
      </c>
      <c r="D522" s="57">
        <f>PRRAS!E534</f>
        <v>0</v>
      </c>
      <c r="E522" s="57">
        <v>0</v>
      </c>
      <c r="F522" s="57">
        <v>0</v>
      </c>
      <c r="G522" s="58">
        <f t="shared" si="16"/>
        <v>0</v>
      </c>
      <c r="H522" s="58">
        <f t="shared" si="17"/>
        <v>0</v>
      </c>
      <c r="I522" s="59">
        <v>0</v>
      </c>
    </row>
    <row r="523" spans="1:9">
      <c r="A523" s="56">
        <v>151</v>
      </c>
      <c r="B523" s="57">
        <f>PRRAS!C535</f>
        <v>522</v>
      </c>
      <c r="C523" s="57">
        <f>PRRAS!D535</f>
        <v>0</v>
      </c>
      <c r="D523" s="57">
        <f>PRRAS!E535</f>
        <v>0</v>
      </c>
      <c r="E523" s="57">
        <v>0</v>
      </c>
      <c r="F523" s="57">
        <v>0</v>
      </c>
      <c r="G523" s="58">
        <f t="shared" si="16"/>
        <v>0</v>
      </c>
      <c r="H523" s="58">
        <f t="shared" si="17"/>
        <v>0</v>
      </c>
      <c r="I523" s="59">
        <v>0</v>
      </c>
    </row>
    <row r="524" spans="1:9">
      <c r="A524" s="56">
        <v>151</v>
      </c>
      <c r="B524" s="57">
        <f>PRRAS!C536</f>
        <v>523</v>
      </c>
      <c r="C524" s="57">
        <f>PRRAS!D536</f>
        <v>0</v>
      </c>
      <c r="D524" s="57">
        <f>PRRAS!E536</f>
        <v>0</v>
      </c>
      <c r="E524" s="57">
        <v>0</v>
      </c>
      <c r="F524" s="57">
        <v>0</v>
      </c>
      <c r="G524" s="58">
        <f t="shared" si="16"/>
        <v>0</v>
      </c>
      <c r="H524" s="58">
        <f t="shared" si="17"/>
        <v>0</v>
      </c>
      <c r="I524" s="59">
        <v>0</v>
      </c>
    </row>
    <row r="525" spans="1:9">
      <c r="A525" s="56">
        <v>151</v>
      </c>
      <c r="B525" s="57">
        <f>PRRAS!C537</f>
        <v>524</v>
      </c>
      <c r="C525" s="57">
        <f>PRRAS!D537</f>
        <v>0</v>
      </c>
      <c r="D525" s="57">
        <f>PRRAS!E537</f>
        <v>0</v>
      </c>
      <c r="E525" s="57">
        <v>0</v>
      </c>
      <c r="F525" s="57">
        <v>0</v>
      </c>
      <c r="G525" s="58">
        <f t="shared" si="16"/>
        <v>0</v>
      </c>
      <c r="H525" s="58">
        <f t="shared" si="17"/>
        <v>0</v>
      </c>
      <c r="I525" s="59">
        <v>0</v>
      </c>
    </row>
    <row r="526" spans="1:9">
      <c r="A526" s="56">
        <v>151</v>
      </c>
      <c r="B526" s="57">
        <f>PRRAS!C538</f>
        <v>525</v>
      </c>
      <c r="C526" s="57">
        <f>PRRAS!D538</f>
        <v>0</v>
      </c>
      <c r="D526" s="57">
        <f>PRRAS!E538</f>
        <v>0</v>
      </c>
      <c r="E526" s="57">
        <v>0</v>
      </c>
      <c r="F526" s="57">
        <v>0</v>
      </c>
      <c r="G526" s="58">
        <f t="shared" si="16"/>
        <v>0</v>
      </c>
      <c r="H526" s="58">
        <f t="shared" si="17"/>
        <v>0</v>
      </c>
      <c r="I526" s="59">
        <v>0</v>
      </c>
    </row>
    <row r="527" spans="1:9">
      <c r="A527" s="56">
        <v>151</v>
      </c>
      <c r="B527" s="57">
        <f>PRRAS!C539</f>
        <v>526</v>
      </c>
      <c r="C527" s="57">
        <f>PRRAS!D539</f>
        <v>0</v>
      </c>
      <c r="D527" s="57">
        <f>PRRAS!E539</f>
        <v>0</v>
      </c>
      <c r="E527" s="57">
        <v>0</v>
      </c>
      <c r="F527" s="57">
        <v>0</v>
      </c>
      <c r="G527" s="58">
        <f t="shared" si="16"/>
        <v>0</v>
      </c>
      <c r="H527" s="58">
        <f t="shared" si="17"/>
        <v>0</v>
      </c>
      <c r="I527" s="59">
        <v>0</v>
      </c>
    </row>
    <row r="528" spans="1:9">
      <c r="A528" s="56">
        <v>151</v>
      </c>
      <c r="B528" s="57">
        <f>PRRAS!C540</f>
        <v>527</v>
      </c>
      <c r="C528" s="57">
        <f>PRRAS!D540</f>
        <v>0</v>
      </c>
      <c r="D528" s="57">
        <f>PRRAS!E540</f>
        <v>0</v>
      </c>
      <c r="E528" s="57">
        <v>0</v>
      </c>
      <c r="F528" s="57">
        <v>0</v>
      </c>
      <c r="G528" s="58">
        <f t="shared" si="16"/>
        <v>0</v>
      </c>
      <c r="H528" s="58">
        <f t="shared" si="17"/>
        <v>0</v>
      </c>
      <c r="I528" s="59">
        <v>0</v>
      </c>
    </row>
    <row r="529" spans="1:9">
      <c r="A529" s="56">
        <v>151</v>
      </c>
      <c r="B529" s="57">
        <f>PRRAS!C541</f>
        <v>528</v>
      </c>
      <c r="C529" s="57">
        <f>PRRAS!D541</f>
        <v>0</v>
      </c>
      <c r="D529" s="57">
        <f>PRRAS!E541</f>
        <v>0</v>
      </c>
      <c r="E529" s="57">
        <v>0</v>
      </c>
      <c r="F529" s="57">
        <v>0</v>
      </c>
      <c r="G529" s="58">
        <f t="shared" si="16"/>
        <v>0</v>
      </c>
      <c r="H529" s="58">
        <f t="shared" si="17"/>
        <v>0</v>
      </c>
      <c r="I529" s="59">
        <v>0</v>
      </c>
    </row>
    <row r="530" spans="1:9">
      <c r="A530" s="56">
        <v>151</v>
      </c>
      <c r="B530" s="57">
        <f>PRRAS!C542</f>
        <v>529</v>
      </c>
      <c r="C530" s="57">
        <f>PRRAS!D542</f>
        <v>0</v>
      </c>
      <c r="D530" s="57">
        <f>PRRAS!E542</f>
        <v>0</v>
      </c>
      <c r="E530" s="57">
        <v>0</v>
      </c>
      <c r="F530" s="57">
        <v>0</v>
      </c>
      <c r="G530" s="58">
        <f t="shared" si="16"/>
        <v>0</v>
      </c>
      <c r="H530" s="58">
        <f t="shared" si="17"/>
        <v>0</v>
      </c>
      <c r="I530" s="59">
        <v>0</v>
      </c>
    </row>
    <row r="531" spans="1:9">
      <c r="A531" s="56">
        <v>151</v>
      </c>
      <c r="B531" s="57">
        <f>PRRAS!C543</f>
        <v>530</v>
      </c>
      <c r="C531" s="57">
        <f>PRRAS!D543</f>
        <v>0</v>
      </c>
      <c r="D531" s="57">
        <f>PRRAS!E543</f>
        <v>0</v>
      </c>
      <c r="E531" s="57">
        <v>0</v>
      </c>
      <c r="F531" s="57">
        <v>0</v>
      </c>
      <c r="G531" s="58">
        <f t="shared" si="16"/>
        <v>0</v>
      </c>
      <c r="H531" s="58">
        <f t="shared" si="17"/>
        <v>0</v>
      </c>
      <c r="I531" s="59">
        <v>0</v>
      </c>
    </row>
    <row r="532" spans="1:9">
      <c r="A532" s="56">
        <v>151</v>
      </c>
      <c r="B532" s="57">
        <f>PRRAS!C544</f>
        <v>531</v>
      </c>
      <c r="C532" s="57">
        <f>PRRAS!D544</f>
        <v>0</v>
      </c>
      <c r="D532" s="57">
        <f>PRRAS!E544</f>
        <v>0</v>
      </c>
      <c r="E532" s="57">
        <v>0</v>
      </c>
      <c r="F532" s="57">
        <v>0</v>
      </c>
      <c r="G532" s="58">
        <f t="shared" si="16"/>
        <v>0</v>
      </c>
      <c r="H532" s="58">
        <f t="shared" si="17"/>
        <v>0</v>
      </c>
      <c r="I532" s="59">
        <v>0</v>
      </c>
    </row>
    <row r="533" spans="1:9">
      <c r="A533" s="56">
        <v>151</v>
      </c>
      <c r="B533" s="57">
        <f>PRRAS!C545</f>
        <v>532</v>
      </c>
      <c r="C533" s="57">
        <f>PRRAS!D545</f>
        <v>0</v>
      </c>
      <c r="D533" s="57">
        <f>PRRAS!E545</f>
        <v>0</v>
      </c>
      <c r="E533" s="57">
        <v>0</v>
      </c>
      <c r="F533" s="57">
        <v>0</v>
      </c>
      <c r="G533" s="58">
        <f t="shared" si="16"/>
        <v>0</v>
      </c>
      <c r="H533" s="58">
        <f t="shared" si="17"/>
        <v>0</v>
      </c>
      <c r="I533" s="59">
        <v>0</v>
      </c>
    </row>
    <row r="534" spans="1:9">
      <c r="A534" s="56">
        <v>151</v>
      </c>
      <c r="B534" s="57">
        <f>PRRAS!C546</f>
        <v>533</v>
      </c>
      <c r="C534" s="57">
        <f>PRRAS!D546</f>
        <v>0</v>
      </c>
      <c r="D534" s="57">
        <f>PRRAS!E546</f>
        <v>0</v>
      </c>
      <c r="E534" s="57">
        <v>0</v>
      </c>
      <c r="F534" s="57">
        <v>0</v>
      </c>
      <c r="G534" s="58">
        <f t="shared" si="16"/>
        <v>0</v>
      </c>
      <c r="H534" s="58">
        <f t="shared" si="17"/>
        <v>0</v>
      </c>
      <c r="I534" s="59">
        <v>0</v>
      </c>
    </row>
    <row r="535" spans="1:9">
      <c r="A535" s="56">
        <v>151</v>
      </c>
      <c r="B535" s="57">
        <f>PRRAS!C547</f>
        <v>534</v>
      </c>
      <c r="C535" s="57">
        <f>PRRAS!D547</f>
        <v>0</v>
      </c>
      <c r="D535" s="57">
        <f>PRRAS!E547</f>
        <v>0</v>
      </c>
      <c r="E535" s="57">
        <v>0</v>
      </c>
      <c r="F535" s="57">
        <v>0</v>
      </c>
      <c r="G535" s="58">
        <f t="shared" si="16"/>
        <v>0</v>
      </c>
      <c r="H535" s="58">
        <f t="shared" si="17"/>
        <v>0</v>
      </c>
      <c r="I535" s="59">
        <v>0</v>
      </c>
    </row>
    <row r="536" spans="1:9">
      <c r="A536" s="56">
        <v>151</v>
      </c>
      <c r="B536" s="57">
        <f>PRRAS!C548</f>
        <v>535</v>
      </c>
      <c r="C536" s="57">
        <f>PRRAS!D548</f>
        <v>0</v>
      </c>
      <c r="D536" s="57">
        <f>PRRAS!E548</f>
        <v>0</v>
      </c>
      <c r="E536" s="57">
        <v>0</v>
      </c>
      <c r="F536" s="57">
        <v>0</v>
      </c>
      <c r="G536" s="58">
        <f t="shared" si="16"/>
        <v>0</v>
      </c>
      <c r="H536" s="58">
        <f t="shared" si="17"/>
        <v>0</v>
      </c>
      <c r="I536" s="59">
        <v>0</v>
      </c>
    </row>
    <row r="537" spans="1:9">
      <c r="A537" s="56">
        <v>151</v>
      </c>
      <c r="B537" s="57">
        <f>PRRAS!C549</f>
        <v>536</v>
      </c>
      <c r="C537" s="57">
        <f>PRRAS!D549</f>
        <v>0</v>
      </c>
      <c r="D537" s="57">
        <f>PRRAS!E549</f>
        <v>0</v>
      </c>
      <c r="E537" s="57">
        <v>0</v>
      </c>
      <c r="F537" s="57">
        <v>0</v>
      </c>
      <c r="G537" s="58">
        <f t="shared" si="16"/>
        <v>0</v>
      </c>
      <c r="H537" s="58">
        <f t="shared" si="17"/>
        <v>0</v>
      </c>
      <c r="I537" s="59">
        <v>0</v>
      </c>
    </row>
    <row r="538" spans="1:9">
      <c r="A538" s="56">
        <v>151</v>
      </c>
      <c r="B538" s="57">
        <f>PRRAS!C550</f>
        <v>537</v>
      </c>
      <c r="C538" s="57">
        <f>PRRAS!D550</f>
        <v>0</v>
      </c>
      <c r="D538" s="57">
        <f>PRRAS!E550</f>
        <v>0</v>
      </c>
      <c r="E538" s="57">
        <v>0</v>
      </c>
      <c r="F538" s="57">
        <v>0</v>
      </c>
      <c r="G538" s="58">
        <f t="shared" si="16"/>
        <v>0</v>
      </c>
      <c r="H538" s="58">
        <f t="shared" si="17"/>
        <v>0</v>
      </c>
      <c r="I538" s="59">
        <v>0</v>
      </c>
    </row>
    <row r="539" spans="1:9">
      <c r="A539" s="56">
        <v>151</v>
      </c>
      <c r="B539" s="57">
        <f>PRRAS!C551</f>
        <v>538</v>
      </c>
      <c r="C539" s="57">
        <f>PRRAS!D551</f>
        <v>0</v>
      </c>
      <c r="D539" s="57">
        <f>PRRAS!E551</f>
        <v>0</v>
      </c>
      <c r="E539" s="57">
        <v>0</v>
      </c>
      <c r="F539" s="57">
        <v>0</v>
      </c>
      <c r="G539" s="58">
        <f t="shared" si="16"/>
        <v>0</v>
      </c>
      <c r="H539" s="58">
        <f t="shared" si="17"/>
        <v>0</v>
      </c>
      <c r="I539" s="59">
        <v>0</v>
      </c>
    </row>
    <row r="540" spans="1:9">
      <c r="A540" s="56">
        <v>151</v>
      </c>
      <c r="B540" s="57">
        <f>PRRAS!C552</f>
        <v>539</v>
      </c>
      <c r="C540" s="57">
        <f>PRRAS!D552</f>
        <v>0</v>
      </c>
      <c r="D540" s="57">
        <f>PRRAS!E552</f>
        <v>0</v>
      </c>
      <c r="E540" s="57">
        <v>0</v>
      </c>
      <c r="F540" s="57">
        <v>0</v>
      </c>
      <c r="G540" s="58">
        <f t="shared" si="16"/>
        <v>0</v>
      </c>
      <c r="H540" s="58">
        <f t="shared" si="17"/>
        <v>0</v>
      </c>
      <c r="I540" s="59">
        <v>0</v>
      </c>
    </row>
    <row r="541" spans="1:9">
      <c r="A541" s="56">
        <v>151</v>
      </c>
      <c r="B541" s="57">
        <f>PRRAS!C553</f>
        <v>540</v>
      </c>
      <c r="C541" s="57">
        <f>PRRAS!D553</f>
        <v>0</v>
      </c>
      <c r="D541" s="57">
        <f>PRRAS!E553</f>
        <v>0</v>
      </c>
      <c r="E541" s="57">
        <v>0</v>
      </c>
      <c r="F541" s="57">
        <v>0</v>
      </c>
      <c r="G541" s="58">
        <f t="shared" si="16"/>
        <v>0</v>
      </c>
      <c r="H541" s="58">
        <f t="shared" si="17"/>
        <v>0</v>
      </c>
      <c r="I541" s="59">
        <v>0</v>
      </c>
    </row>
    <row r="542" spans="1:9">
      <c r="A542" s="56">
        <v>151</v>
      </c>
      <c r="B542" s="57">
        <f>PRRAS!C554</f>
        <v>541</v>
      </c>
      <c r="C542" s="57">
        <f>PRRAS!D554</f>
        <v>0</v>
      </c>
      <c r="D542" s="57">
        <f>PRRAS!E554</f>
        <v>0</v>
      </c>
      <c r="E542" s="57">
        <v>0</v>
      </c>
      <c r="F542" s="57">
        <v>0</v>
      </c>
      <c r="G542" s="58">
        <f t="shared" si="16"/>
        <v>0</v>
      </c>
      <c r="H542" s="58">
        <f t="shared" si="17"/>
        <v>0</v>
      </c>
      <c r="I542" s="59">
        <v>0</v>
      </c>
    </row>
    <row r="543" spans="1:9">
      <c r="A543" s="56">
        <v>151</v>
      </c>
      <c r="B543" s="57">
        <f>PRRAS!C555</f>
        <v>542</v>
      </c>
      <c r="C543" s="57">
        <f>PRRAS!D555</f>
        <v>0</v>
      </c>
      <c r="D543" s="57">
        <f>PRRAS!E555</f>
        <v>0</v>
      </c>
      <c r="E543" s="57">
        <v>0</v>
      </c>
      <c r="F543" s="57">
        <v>0</v>
      </c>
      <c r="G543" s="58">
        <f t="shared" si="16"/>
        <v>0</v>
      </c>
      <c r="H543" s="58">
        <f t="shared" si="17"/>
        <v>0</v>
      </c>
      <c r="I543" s="59">
        <v>0</v>
      </c>
    </row>
    <row r="544" spans="1:9">
      <c r="A544" s="56">
        <v>151</v>
      </c>
      <c r="B544" s="57">
        <f>PRRAS!C556</f>
        <v>543</v>
      </c>
      <c r="C544" s="57">
        <f>PRRAS!D556</f>
        <v>0</v>
      </c>
      <c r="D544" s="57">
        <f>PRRAS!E556</f>
        <v>0</v>
      </c>
      <c r="E544" s="57">
        <v>0</v>
      </c>
      <c r="F544" s="57">
        <v>0</v>
      </c>
      <c r="G544" s="58">
        <f t="shared" si="16"/>
        <v>0</v>
      </c>
      <c r="H544" s="58">
        <f t="shared" si="17"/>
        <v>0</v>
      </c>
      <c r="I544" s="59">
        <v>0</v>
      </c>
    </row>
    <row r="545" spans="1:9">
      <c r="A545" s="56">
        <v>151</v>
      </c>
      <c r="B545" s="57">
        <f>PRRAS!C557</f>
        <v>544</v>
      </c>
      <c r="C545" s="57">
        <f>PRRAS!D557</f>
        <v>0</v>
      </c>
      <c r="D545" s="57">
        <f>PRRAS!E557</f>
        <v>0</v>
      </c>
      <c r="E545" s="57">
        <v>0</v>
      </c>
      <c r="F545" s="57">
        <v>0</v>
      </c>
      <c r="G545" s="58">
        <f t="shared" si="16"/>
        <v>0</v>
      </c>
      <c r="H545" s="58">
        <f t="shared" si="17"/>
        <v>0</v>
      </c>
      <c r="I545" s="59">
        <v>0</v>
      </c>
    </row>
    <row r="546" spans="1:9">
      <c r="A546" s="56">
        <v>151</v>
      </c>
      <c r="B546" s="57">
        <f>PRRAS!C558</f>
        <v>545</v>
      </c>
      <c r="C546" s="57">
        <f>PRRAS!D558</f>
        <v>0</v>
      </c>
      <c r="D546" s="57">
        <f>PRRAS!E558</f>
        <v>0</v>
      </c>
      <c r="E546" s="57">
        <v>0</v>
      </c>
      <c r="F546" s="57">
        <v>0</v>
      </c>
      <c r="G546" s="58">
        <f t="shared" si="16"/>
        <v>0</v>
      </c>
      <c r="H546" s="58">
        <f t="shared" si="17"/>
        <v>0</v>
      </c>
      <c r="I546" s="59">
        <v>0</v>
      </c>
    </row>
    <row r="547" spans="1:9">
      <c r="A547" s="56">
        <v>151</v>
      </c>
      <c r="B547" s="57">
        <f>PRRAS!C559</f>
        <v>546</v>
      </c>
      <c r="C547" s="57">
        <f>PRRAS!D559</f>
        <v>0</v>
      </c>
      <c r="D547" s="57">
        <f>PRRAS!E559</f>
        <v>0</v>
      </c>
      <c r="E547" s="57">
        <v>0</v>
      </c>
      <c r="F547" s="57">
        <v>0</v>
      </c>
      <c r="G547" s="58">
        <f t="shared" si="16"/>
        <v>0</v>
      </c>
      <c r="H547" s="58">
        <f t="shared" si="17"/>
        <v>0</v>
      </c>
      <c r="I547" s="59">
        <v>0</v>
      </c>
    </row>
    <row r="548" spans="1:9">
      <c r="A548" s="56">
        <v>151</v>
      </c>
      <c r="B548" s="57">
        <f>PRRAS!C560</f>
        <v>547</v>
      </c>
      <c r="C548" s="57">
        <f>PRRAS!D560</f>
        <v>0</v>
      </c>
      <c r="D548" s="57">
        <f>PRRAS!E560</f>
        <v>0</v>
      </c>
      <c r="E548" s="57">
        <v>0</v>
      </c>
      <c r="F548" s="57">
        <v>0</v>
      </c>
      <c r="G548" s="58">
        <f t="shared" si="16"/>
        <v>0</v>
      </c>
      <c r="H548" s="58">
        <f t="shared" si="17"/>
        <v>0</v>
      </c>
      <c r="I548" s="59">
        <v>0</v>
      </c>
    </row>
    <row r="549" spans="1:9">
      <c r="A549" s="56">
        <v>151</v>
      </c>
      <c r="B549" s="57">
        <f>PRRAS!C561</f>
        <v>548</v>
      </c>
      <c r="C549" s="57">
        <f>PRRAS!D561</f>
        <v>0</v>
      </c>
      <c r="D549" s="57">
        <f>PRRAS!E561</f>
        <v>0</v>
      </c>
      <c r="E549" s="57">
        <v>0</v>
      </c>
      <c r="F549" s="57">
        <v>0</v>
      </c>
      <c r="G549" s="58">
        <f t="shared" si="16"/>
        <v>0</v>
      </c>
      <c r="H549" s="58">
        <f t="shared" si="17"/>
        <v>0</v>
      </c>
      <c r="I549" s="59">
        <v>0</v>
      </c>
    </row>
    <row r="550" spans="1:9">
      <c r="A550" s="56">
        <v>151</v>
      </c>
      <c r="B550" s="57">
        <f>PRRAS!C562</f>
        <v>549</v>
      </c>
      <c r="C550" s="57">
        <f>PRRAS!D562</f>
        <v>0</v>
      </c>
      <c r="D550" s="57">
        <f>PRRAS!E562</f>
        <v>0</v>
      </c>
      <c r="E550" s="57">
        <v>0</v>
      </c>
      <c r="F550" s="57">
        <v>0</v>
      </c>
      <c r="G550" s="58">
        <f t="shared" si="16"/>
        <v>0</v>
      </c>
      <c r="H550" s="58">
        <f t="shared" si="17"/>
        <v>0</v>
      </c>
      <c r="I550" s="59">
        <v>0</v>
      </c>
    </row>
    <row r="551" spans="1:9">
      <c r="A551" s="56">
        <v>151</v>
      </c>
      <c r="B551" s="57">
        <f>PRRAS!C563</f>
        <v>550</v>
      </c>
      <c r="C551" s="57">
        <f>PRRAS!D563</f>
        <v>0</v>
      </c>
      <c r="D551" s="57">
        <f>PRRAS!E563</f>
        <v>0</v>
      </c>
      <c r="E551" s="57">
        <v>0</v>
      </c>
      <c r="F551" s="57">
        <v>0</v>
      </c>
      <c r="G551" s="58">
        <f t="shared" si="16"/>
        <v>0</v>
      </c>
      <c r="H551" s="58">
        <f t="shared" si="17"/>
        <v>0</v>
      </c>
      <c r="I551" s="59">
        <v>0</v>
      </c>
    </row>
    <row r="552" spans="1:9">
      <c r="A552" s="56">
        <v>151</v>
      </c>
      <c r="B552" s="57">
        <f>PRRAS!C564</f>
        <v>551</v>
      </c>
      <c r="C552" s="57">
        <f>PRRAS!D564</f>
        <v>0</v>
      </c>
      <c r="D552" s="57">
        <f>PRRAS!E564</f>
        <v>0</v>
      </c>
      <c r="E552" s="57">
        <v>0</v>
      </c>
      <c r="F552" s="57">
        <v>0</v>
      </c>
      <c r="G552" s="58">
        <f t="shared" si="16"/>
        <v>0</v>
      </c>
      <c r="H552" s="58">
        <f t="shared" si="17"/>
        <v>0</v>
      </c>
      <c r="I552" s="59">
        <v>0</v>
      </c>
    </row>
    <row r="553" spans="1:9">
      <c r="A553" s="56">
        <v>151</v>
      </c>
      <c r="B553" s="57">
        <f>PRRAS!C565</f>
        <v>552</v>
      </c>
      <c r="C553" s="57">
        <f>PRRAS!D565</f>
        <v>0</v>
      </c>
      <c r="D553" s="57">
        <f>PRRAS!E565</f>
        <v>0</v>
      </c>
      <c r="E553" s="57">
        <v>0</v>
      </c>
      <c r="F553" s="57">
        <v>0</v>
      </c>
      <c r="G553" s="58">
        <f t="shared" si="16"/>
        <v>0</v>
      </c>
      <c r="H553" s="58">
        <f t="shared" si="17"/>
        <v>0</v>
      </c>
      <c r="I553" s="59">
        <v>0</v>
      </c>
    </row>
    <row r="554" spans="1:9">
      <c r="A554" s="56">
        <v>151</v>
      </c>
      <c r="B554" s="57">
        <f>PRRAS!C566</f>
        <v>553</v>
      </c>
      <c r="C554" s="57">
        <f>PRRAS!D566</f>
        <v>0</v>
      </c>
      <c r="D554" s="57">
        <f>PRRAS!E566</f>
        <v>0</v>
      </c>
      <c r="E554" s="57">
        <v>0</v>
      </c>
      <c r="F554" s="57">
        <v>0</v>
      </c>
      <c r="G554" s="58">
        <f t="shared" si="16"/>
        <v>0</v>
      </c>
      <c r="H554" s="58">
        <f t="shared" si="17"/>
        <v>0</v>
      </c>
      <c r="I554" s="59">
        <v>0</v>
      </c>
    </row>
    <row r="555" spans="1:9">
      <c r="A555" s="56">
        <v>151</v>
      </c>
      <c r="B555" s="57">
        <f>PRRAS!C567</f>
        <v>554</v>
      </c>
      <c r="C555" s="57">
        <f>PRRAS!D567</f>
        <v>0</v>
      </c>
      <c r="D555" s="57">
        <f>PRRAS!E567</f>
        <v>0</v>
      </c>
      <c r="E555" s="57">
        <v>0</v>
      </c>
      <c r="F555" s="57">
        <v>0</v>
      </c>
      <c r="G555" s="58">
        <f t="shared" si="16"/>
        <v>0</v>
      </c>
      <c r="H555" s="58">
        <f t="shared" si="17"/>
        <v>0</v>
      </c>
      <c r="I555" s="59">
        <v>0</v>
      </c>
    </row>
    <row r="556" spans="1:9">
      <c r="A556" s="56">
        <v>151</v>
      </c>
      <c r="B556" s="57">
        <f>PRRAS!C568</f>
        <v>555</v>
      </c>
      <c r="C556" s="57">
        <f>PRRAS!D568</f>
        <v>0</v>
      </c>
      <c r="D556" s="57">
        <f>PRRAS!E568</f>
        <v>0</v>
      </c>
      <c r="E556" s="57">
        <v>0</v>
      </c>
      <c r="F556" s="57">
        <v>0</v>
      </c>
      <c r="G556" s="58">
        <f t="shared" si="16"/>
        <v>0</v>
      </c>
      <c r="H556" s="58">
        <f t="shared" si="17"/>
        <v>0</v>
      </c>
      <c r="I556" s="59">
        <v>0</v>
      </c>
    </row>
    <row r="557" spans="1:9">
      <c r="A557" s="56">
        <v>151</v>
      </c>
      <c r="B557" s="57">
        <f>PRRAS!C569</f>
        <v>556</v>
      </c>
      <c r="C557" s="57">
        <f>PRRAS!D569</f>
        <v>0</v>
      </c>
      <c r="D557" s="57">
        <f>PRRAS!E569</f>
        <v>0</v>
      </c>
      <c r="E557" s="57">
        <v>0</v>
      </c>
      <c r="F557" s="57">
        <v>0</v>
      </c>
      <c r="G557" s="58">
        <f t="shared" si="16"/>
        <v>0</v>
      </c>
      <c r="H557" s="58">
        <f t="shared" si="17"/>
        <v>0</v>
      </c>
      <c r="I557" s="59">
        <v>0</v>
      </c>
    </row>
    <row r="558" spans="1:9">
      <c r="A558" s="56">
        <v>151</v>
      </c>
      <c r="B558" s="57">
        <f>PRRAS!C570</f>
        <v>557</v>
      </c>
      <c r="C558" s="57">
        <f>PRRAS!D570</f>
        <v>0</v>
      </c>
      <c r="D558" s="57">
        <f>PRRAS!E570</f>
        <v>0</v>
      </c>
      <c r="E558" s="57">
        <v>0</v>
      </c>
      <c r="F558" s="57">
        <v>0</v>
      </c>
      <c r="G558" s="58">
        <f t="shared" si="16"/>
        <v>0</v>
      </c>
      <c r="H558" s="58">
        <f t="shared" si="17"/>
        <v>0</v>
      </c>
      <c r="I558" s="59">
        <v>0</v>
      </c>
    </row>
    <row r="559" spans="1:9">
      <c r="A559" s="56">
        <v>151</v>
      </c>
      <c r="B559" s="57">
        <f>PRRAS!C571</f>
        <v>558</v>
      </c>
      <c r="C559" s="57">
        <f>PRRAS!D571</f>
        <v>0</v>
      </c>
      <c r="D559" s="57">
        <f>PRRAS!E571</f>
        <v>0</v>
      </c>
      <c r="E559" s="57">
        <v>0</v>
      </c>
      <c r="F559" s="57">
        <v>0</v>
      </c>
      <c r="G559" s="58">
        <f t="shared" si="16"/>
        <v>0</v>
      </c>
      <c r="H559" s="58">
        <f t="shared" si="17"/>
        <v>0</v>
      </c>
      <c r="I559" s="59">
        <v>0</v>
      </c>
    </row>
    <row r="560" spans="1:9">
      <c r="A560" s="56">
        <v>151</v>
      </c>
      <c r="B560" s="57">
        <f>PRRAS!C572</f>
        <v>559</v>
      </c>
      <c r="C560" s="57">
        <f>PRRAS!D572</f>
        <v>0</v>
      </c>
      <c r="D560" s="57">
        <f>PRRAS!E572</f>
        <v>0</v>
      </c>
      <c r="E560" s="57">
        <v>0</v>
      </c>
      <c r="F560" s="57">
        <v>0</v>
      </c>
      <c r="G560" s="58">
        <f t="shared" si="16"/>
        <v>0</v>
      </c>
      <c r="H560" s="58">
        <f t="shared" si="17"/>
        <v>0</v>
      </c>
      <c r="I560" s="59">
        <v>0</v>
      </c>
    </row>
    <row r="561" spans="1:9">
      <c r="A561" s="56">
        <v>151</v>
      </c>
      <c r="B561" s="57">
        <f>PRRAS!C573</f>
        <v>560</v>
      </c>
      <c r="C561" s="57">
        <f>PRRAS!D573</f>
        <v>0</v>
      </c>
      <c r="D561" s="57">
        <f>PRRAS!E573</f>
        <v>0</v>
      </c>
      <c r="E561" s="57">
        <v>0</v>
      </c>
      <c r="F561" s="57">
        <v>0</v>
      </c>
      <c r="G561" s="58">
        <f t="shared" si="16"/>
        <v>0</v>
      </c>
      <c r="H561" s="58">
        <f t="shared" si="17"/>
        <v>0</v>
      </c>
      <c r="I561" s="59">
        <v>0</v>
      </c>
    </row>
    <row r="562" spans="1:9">
      <c r="A562" s="56">
        <v>151</v>
      </c>
      <c r="B562" s="57">
        <f>PRRAS!C574</f>
        <v>561</v>
      </c>
      <c r="C562" s="57">
        <f>PRRAS!D574</f>
        <v>0</v>
      </c>
      <c r="D562" s="57">
        <f>PRRAS!E574</f>
        <v>0</v>
      </c>
      <c r="E562" s="57">
        <v>0</v>
      </c>
      <c r="F562" s="57">
        <v>0</v>
      </c>
      <c r="G562" s="58">
        <f t="shared" si="16"/>
        <v>0</v>
      </c>
      <c r="H562" s="58">
        <f t="shared" si="17"/>
        <v>0</v>
      </c>
      <c r="I562" s="59">
        <v>0</v>
      </c>
    </row>
    <row r="563" spans="1:9">
      <c r="A563" s="56">
        <v>151</v>
      </c>
      <c r="B563" s="57">
        <f>PRRAS!C575</f>
        <v>562</v>
      </c>
      <c r="C563" s="57">
        <f>PRRAS!D575</f>
        <v>0</v>
      </c>
      <c r="D563" s="57">
        <f>PRRAS!E575</f>
        <v>0</v>
      </c>
      <c r="E563" s="57">
        <v>0</v>
      </c>
      <c r="F563" s="57">
        <v>0</v>
      </c>
      <c r="G563" s="58">
        <f t="shared" si="16"/>
        <v>0</v>
      </c>
      <c r="H563" s="58">
        <f t="shared" si="17"/>
        <v>0</v>
      </c>
      <c r="I563" s="59">
        <v>0</v>
      </c>
    </row>
    <row r="564" spans="1:9">
      <c r="A564" s="56">
        <v>151</v>
      </c>
      <c r="B564" s="57">
        <f>PRRAS!C576</f>
        <v>563</v>
      </c>
      <c r="C564" s="57">
        <f>PRRAS!D576</f>
        <v>0</v>
      </c>
      <c r="D564" s="57">
        <f>PRRAS!E576</f>
        <v>0</v>
      </c>
      <c r="E564" s="57">
        <v>0</v>
      </c>
      <c r="F564" s="57">
        <v>0</v>
      </c>
      <c r="G564" s="58">
        <f t="shared" si="16"/>
        <v>0</v>
      </c>
      <c r="H564" s="58">
        <f t="shared" si="17"/>
        <v>0</v>
      </c>
      <c r="I564" s="59">
        <v>0</v>
      </c>
    </row>
    <row r="565" spans="1:9">
      <c r="A565" s="56">
        <v>151</v>
      </c>
      <c r="B565" s="57">
        <f>PRRAS!C577</f>
        <v>564</v>
      </c>
      <c r="C565" s="57">
        <f>PRRAS!D577</f>
        <v>0</v>
      </c>
      <c r="D565" s="57">
        <f>PRRAS!E577</f>
        <v>0</v>
      </c>
      <c r="E565" s="57">
        <v>0</v>
      </c>
      <c r="F565" s="57">
        <v>0</v>
      </c>
      <c r="G565" s="58">
        <f t="shared" si="16"/>
        <v>0</v>
      </c>
      <c r="H565" s="58">
        <f t="shared" si="17"/>
        <v>0</v>
      </c>
      <c r="I565" s="59">
        <v>0</v>
      </c>
    </row>
    <row r="566" spans="1:9">
      <c r="A566" s="56">
        <v>151</v>
      </c>
      <c r="B566" s="57">
        <f>PRRAS!C578</f>
        <v>565</v>
      </c>
      <c r="C566" s="57">
        <f>PRRAS!D578</f>
        <v>0</v>
      </c>
      <c r="D566" s="57">
        <f>PRRAS!E578</f>
        <v>0</v>
      </c>
      <c r="E566" s="57">
        <v>0</v>
      </c>
      <c r="F566" s="57">
        <v>0</v>
      </c>
      <c r="G566" s="58">
        <f t="shared" si="16"/>
        <v>0</v>
      </c>
      <c r="H566" s="58">
        <f t="shared" si="17"/>
        <v>0</v>
      </c>
      <c r="I566" s="59">
        <v>0</v>
      </c>
    </row>
    <row r="567" spans="1:9">
      <c r="A567" s="56">
        <v>151</v>
      </c>
      <c r="B567" s="57">
        <f>PRRAS!C579</f>
        <v>566</v>
      </c>
      <c r="C567" s="57">
        <f>PRRAS!D579</f>
        <v>0</v>
      </c>
      <c r="D567" s="57">
        <f>PRRAS!E579</f>
        <v>0</v>
      </c>
      <c r="E567" s="57">
        <v>0</v>
      </c>
      <c r="F567" s="57">
        <v>0</v>
      </c>
      <c r="G567" s="58">
        <f t="shared" si="16"/>
        <v>0</v>
      </c>
      <c r="H567" s="58">
        <f t="shared" si="17"/>
        <v>0</v>
      </c>
      <c r="I567" s="59">
        <v>0</v>
      </c>
    </row>
    <row r="568" spans="1:9">
      <c r="A568" s="56">
        <v>151</v>
      </c>
      <c r="B568" s="57">
        <f>PRRAS!C580</f>
        <v>567</v>
      </c>
      <c r="C568" s="57">
        <f>PRRAS!D580</f>
        <v>0</v>
      </c>
      <c r="D568" s="57">
        <f>PRRAS!E580</f>
        <v>0</v>
      </c>
      <c r="E568" s="57">
        <v>0</v>
      </c>
      <c r="F568" s="57">
        <v>0</v>
      </c>
      <c r="G568" s="58">
        <f t="shared" si="16"/>
        <v>0</v>
      </c>
      <c r="H568" s="58">
        <f t="shared" si="17"/>
        <v>0</v>
      </c>
      <c r="I568" s="59">
        <v>0</v>
      </c>
    </row>
    <row r="569" spans="1:9">
      <c r="A569" s="56">
        <v>151</v>
      </c>
      <c r="B569" s="57">
        <f>PRRAS!C581</f>
        <v>568</v>
      </c>
      <c r="C569" s="57">
        <f>PRRAS!D581</f>
        <v>0</v>
      </c>
      <c r="D569" s="57">
        <f>PRRAS!E581</f>
        <v>0</v>
      </c>
      <c r="E569" s="57">
        <v>0</v>
      </c>
      <c r="F569" s="57">
        <v>0</v>
      </c>
      <c r="G569" s="58">
        <f t="shared" si="16"/>
        <v>0</v>
      </c>
      <c r="H569" s="58">
        <f t="shared" si="17"/>
        <v>0</v>
      </c>
      <c r="I569" s="59">
        <v>0</v>
      </c>
    </row>
    <row r="570" spans="1:9">
      <c r="A570" s="56">
        <v>151</v>
      </c>
      <c r="B570" s="57">
        <f>PRRAS!C582</f>
        <v>569</v>
      </c>
      <c r="C570" s="57">
        <f>PRRAS!D582</f>
        <v>0</v>
      </c>
      <c r="D570" s="57">
        <f>PRRAS!E582</f>
        <v>0</v>
      </c>
      <c r="E570" s="57">
        <v>0</v>
      </c>
      <c r="F570" s="57">
        <v>0</v>
      </c>
      <c r="G570" s="58">
        <f t="shared" si="16"/>
        <v>0</v>
      </c>
      <c r="H570" s="58">
        <f t="shared" si="17"/>
        <v>0</v>
      </c>
      <c r="I570" s="59">
        <v>0</v>
      </c>
    </row>
    <row r="571" spans="1:9">
      <c r="A571" s="56">
        <v>151</v>
      </c>
      <c r="B571" s="57">
        <f>PRRAS!C583</f>
        <v>570</v>
      </c>
      <c r="C571" s="57">
        <f>PRRAS!D583</f>
        <v>0</v>
      </c>
      <c r="D571" s="57">
        <f>PRRAS!E583</f>
        <v>0</v>
      </c>
      <c r="E571" s="57">
        <v>0</v>
      </c>
      <c r="F571" s="57">
        <v>0</v>
      </c>
      <c r="G571" s="58">
        <f t="shared" si="16"/>
        <v>0</v>
      </c>
      <c r="H571" s="58">
        <f t="shared" si="17"/>
        <v>0</v>
      </c>
      <c r="I571" s="59">
        <v>0</v>
      </c>
    </row>
    <row r="572" spans="1:9">
      <c r="A572" s="56">
        <v>151</v>
      </c>
      <c r="B572" s="57">
        <f>PRRAS!C584</f>
        <v>571</v>
      </c>
      <c r="C572" s="57">
        <f>PRRAS!D584</f>
        <v>0</v>
      </c>
      <c r="D572" s="57">
        <f>PRRAS!E584</f>
        <v>0</v>
      </c>
      <c r="E572" s="57">
        <v>0</v>
      </c>
      <c r="F572" s="57">
        <v>0</v>
      </c>
      <c r="G572" s="58">
        <f t="shared" si="16"/>
        <v>0</v>
      </c>
      <c r="H572" s="58">
        <f t="shared" si="17"/>
        <v>0</v>
      </c>
      <c r="I572" s="59">
        <v>0</v>
      </c>
    </row>
    <row r="573" spans="1:9">
      <c r="A573" s="56">
        <v>151</v>
      </c>
      <c r="B573" s="57">
        <f>PRRAS!C585</f>
        <v>572</v>
      </c>
      <c r="C573" s="57">
        <f>PRRAS!D585</f>
        <v>0</v>
      </c>
      <c r="D573" s="57">
        <f>PRRAS!E585</f>
        <v>0</v>
      </c>
      <c r="E573" s="57">
        <v>0</v>
      </c>
      <c r="F573" s="57">
        <v>0</v>
      </c>
      <c r="G573" s="58">
        <f t="shared" si="16"/>
        <v>0</v>
      </c>
      <c r="H573" s="58">
        <f t="shared" si="17"/>
        <v>0</v>
      </c>
      <c r="I573" s="59">
        <v>0</v>
      </c>
    </row>
    <row r="574" spans="1:9">
      <c r="A574" s="56">
        <v>151</v>
      </c>
      <c r="B574" s="57">
        <f>PRRAS!C586</f>
        <v>573</v>
      </c>
      <c r="C574" s="57">
        <f>PRRAS!D586</f>
        <v>0</v>
      </c>
      <c r="D574" s="57">
        <f>PRRAS!E586</f>
        <v>0</v>
      </c>
      <c r="E574" s="57">
        <v>0</v>
      </c>
      <c r="F574" s="57">
        <v>0</v>
      </c>
      <c r="G574" s="58">
        <f t="shared" si="16"/>
        <v>0</v>
      </c>
      <c r="H574" s="58">
        <f t="shared" si="17"/>
        <v>0</v>
      </c>
      <c r="I574" s="59">
        <v>0</v>
      </c>
    </row>
    <row r="575" spans="1:9">
      <c r="A575" s="56">
        <v>151</v>
      </c>
      <c r="B575" s="57">
        <f>PRRAS!C587</f>
        <v>574</v>
      </c>
      <c r="C575" s="57">
        <f>PRRAS!D587</f>
        <v>0</v>
      </c>
      <c r="D575" s="57">
        <f>PRRAS!E587</f>
        <v>0</v>
      </c>
      <c r="E575" s="57">
        <v>0</v>
      </c>
      <c r="F575" s="57">
        <v>0</v>
      </c>
      <c r="G575" s="58">
        <f t="shared" si="16"/>
        <v>0</v>
      </c>
      <c r="H575" s="58">
        <f t="shared" si="17"/>
        <v>0</v>
      </c>
      <c r="I575" s="59">
        <v>0</v>
      </c>
    </row>
    <row r="576" spans="1:9">
      <c r="A576" s="56">
        <v>151</v>
      </c>
      <c r="B576" s="57">
        <f>PRRAS!C588</f>
        <v>575</v>
      </c>
      <c r="C576" s="57">
        <f>PRRAS!D588</f>
        <v>0</v>
      </c>
      <c r="D576" s="57">
        <f>PRRAS!E588</f>
        <v>0</v>
      </c>
      <c r="E576" s="57">
        <v>0</v>
      </c>
      <c r="F576" s="57">
        <v>0</v>
      </c>
      <c r="G576" s="58">
        <f t="shared" si="16"/>
        <v>0</v>
      </c>
      <c r="H576" s="58">
        <f t="shared" si="17"/>
        <v>0</v>
      </c>
      <c r="I576" s="59">
        <v>0</v>
      </c>
    </row>
    <row r="577" spans="1:9">
      <c r="A577" s="56">
        <v>151</v>
      </c>
      <c r="B577" s="57">
        <f>PRRAS!C589</f>
        <v>576</v>
      </c>
      <c r="C577" s="57">
        <f>PRRAS!D589</f>
        <v>0</v>
      </c>
      <c r="D577" s="57">
        <f>PRRAS!E589</f>
        <v>0</v>
      </c>
      <c r="E577" s="57">
        <v>0</v>
      </c>
      <c r="F577" s="57">
        <v>0</v>
      </c>
      <c r="G577" s="58">
        <f t="shared" si="16"/>
        <v>0</v>
      </c>
      <c r="H577" s="58">
        <f t="shared" si="17"/>
        <v>0</v>
      </c>
      <c r="I577" s="59">
        <v>0</v>
      </c>
    </row>
    <row r="578" spans="1:9">
      <c r="A578" s="56">
        <v>151</v>
      </c>
      <c r="B578" s="57">
        <f>PRRAS!C590</f>
        <v>577</v>
      </c>
      <c r="C578" s="57">
        <f>PRRAS!D590</f>
        <v>0</v>
      </c>
      <c r="D578" s="57">
        <f>PRRAS!E590</f>
        <v>0</v>
      </c>
      <c r="E578" s="57">
        <v>0</v>
      </c>
      <c r="F578" s="57">
        <v>0</v>
      </c>
      <c r="G578" s="58">
        <f t="shared" ref="G578:G641" si="18">(B578/1000)*(C578*1+D578*2)</f>
        <v>0</v>
      </c>
      <c r="H578" s="58">
        <f t="shared" ref="H578:H641" si="19">ABS(C578-ROUND(C578,0))+ABS(D578-ROUND(D578,0))</f>
        <v>0</v>
      </c>
      <c r="I578" s="59">
        <v>0</v>
      </c>
    </row>
    <row r="579" spans="1:9">
      <c r="A579" s="56">
        <v>151</v>
      </c>
      <c r="B579" s="57">
        <f>PRRAS!C591</f>
        <v>578</v>
      </c>
      <c r="C579" s="57">
        <f>PRRAS!D591</f>
        <v>0</v>
      </c>
      <c r="D579" s="57">
        <f>PRRAS!E591</f>
        <v>0</v>
      </c>
      <c r="E579" s="57">
        <v>0</v>
      </c>
      <c r="F579" s="57">
        <v>0</v>
      </c>
      <c r="G579" s="58">
        <f t="shared" si="18"/>
        <v>0</v>
      </c>
      <c r="H579" s="58">
        <f t="shared" si="19"/>
        <v>0</v>
      </c>
      <c r="I579" s="59">
        <v>0</v>
      </c>
    </row>
    <row r="580" spans="1:9">
      <c r="A580" s="56">
        <v>151</v>
      </c>
      <c r="B580" s="57">
        <f>PRRAS!C592</f>
        <v>579</v>
      </c>
      <c r="C580" s="57">
        <f>PRRAS!D592</f>
        <v>0</v>
      </c>
      <c r="D580" s="57">
        <f>PRRAS!E592</f>
        <v>0</v>
      </c>
      <c r="E580" s="57">
        <v>0</v>
      </c>
      <c r="F580" s="57">
        <v>0</v>
      </c>
      <c r="G580" s="58">
        <f t="shared" si="18"/>
        <v>0</v>
      </c>
      <c r="H580" s="58">
        <f t="shared" si="19"/>
        <v>0</v>
      </c>
      <c r="I580" s="59">
        <v>0</v>
      </c>
    </row>
    <row r="581" spans="1:9">
      <c r="A581" s="56">
        <v>151</v>
      </c>
      <c r="B581" s="57">
        <f>PRRAS!C593</f>
        <v>580</v>
      </c>
      <c r="C581" s="57">
        <f>PRRAS!D593</f>
        <v>0</v>
      </c>
      <c r="D581" s="57">
        <f>PRRAS!E593</f>
        <v>0</v>
      </c>
      <c r="E581" s="57">
        <v>0</v>
      </c>
      <c r="F581" s="57">
        <v>0</v>
      </c>
      <c r="G581" s="58">
        <f t="shared" si="18"/>
        <v>0</v>
      </c>
      <c r="H581" s="58">
        <f t="shared" si="19"/>
        <v>0</v>
      </c>
      <c r="I581" s="59">
        <v>0</v>
      </c>
    </row>
    <row r="582" spans="1:9">
      <c r="A582" s="56">
        <v>151</v>
      </c>
      <c r="B582" s="57">
        <f>PRRAS!C594</f>
        <v>581</v>
      </c>
      <c r="C582" s="57">
        <f>PRRAS!D594</f>
        <v>0</v>
      </c>
      <c r="D582" s="57">
        <f>PRRAS!E594</f>
        <v>0</v>
      </c>
      <c r="E582" s="57">
        <v>0</v>
      </c>
      <c r="F582" s="57">
        <v>0</v>
      </c>
      <c r="G582" s="58">
        <f t="shared" si="18"/>
        <v>0</v>
      </c>
      <c r="H582" s="58">
        <f t="shared" si="19"/>
        <v>0</v>
      </c>
      <c r="I582" s="59">
        <v>0</v>
      </c>
    </row>
    <row r="583" spans="1:9">
      <c r="A583" s="56">
        <v>151</v>
      </c>
      <c r="B583" s="57">
        <f>PRRAS!C595</f>
        <v>582</v>
      </c>
      <c r="C583" s="57">
        <f>PRRAS!D595</f>
        <v>0</v>
      </c>
      <c r="D583" s="57">
        <f>PRRAS!E595</f>
        <v>0</v>
      </c>
      <c r="E583" s="57">
        <v>0</v>
      </c>
      <c r="F583" s="57">
        <v>0</v>
      </c>
      <c r="G583" s="58">
        <f t="shared" si="18"/>
        <v>0</v>
      </c>
      <c r="H583" s="58">
        <f t="shared" si="19"/>
        <v>0</v>
      </c>
      <c r="I583" s="59">
        <v>0</v>
      </c>
    </row>
    <row r="584" spans="1:9">
      <c r="A584" s="56">
        <v>151</v>
      </c>
      <c r="B584" s="57">
        <f>PRRAS!C596</f>
        <v>583</v>
      </c>
      <c r="C584" s="57">
        <f>PRRAS!D596</f>
        <v>0</v>
      </c>
      <c r="D584" s="57">
        <f>PRRAS!E596</f>
        <v>0</v>
      </c>
      <c r="E584" s="57">
        <v>0</v>
      </c>
      <c r="F584" s="57">
        <v>0</v>
      </c>
      <c r="G584" s="58">
        <f t="shared" si="18"/>
        <v>0</v>
      </c>
      <c r="H584" s="58">
        <f t="shared" si="19"/>
        <v>0</v>
      </c>
      <c r="I584" s="59">
        <v>0</v>
      </c>
    </row>
    <row r="585" spans="1:9">
      <c r="A585" s="56">
        <v>151</v>
      </c>
      <c r="B585" s="57">
        <f>PRRAS!C597</f>
        <v>584</v>
      </c>
      <c r="C585" s="57">
        <f>PRRAS!D597</f>
        <v>0</v>
      </c>
      <c r="D585" s="57">
        <f>PRRAS!E597</f>
        <v>0</v>
      </c>
      <c r="E585" s="57">
        <v>0</v>
      </c>
      <c r="F585" s="57">
        <v>0</v>
      </c>
      <c r="G585" s="58">
        <f t="shared" si="18"/>
        <v>0</v>
      </c>
      <c r="H585" s="58">
        <f t="shared" si="19"/>
        <v>0</v>
      </c>
      <c r="I585" s="59">
        <v>0</v>
      </c>
    </row>
    <row r="586" spans="1:9">
      <c r="A586" s="56">
        <v>151</v>
      </c>
      <c r="B586" s="57">
        <f>PRRAS!C598</f>
        <v>585</v>
      </c>
      <c r="C586" s="57">
        <f>PRRAS!D598</f>
        <v>0</v>
      </c>
      <c r="D586" s="57">
        <f>PRRAS!E598</f>
        <v>0</v>
      </c>
      <c r="E586" s="57">
        <v>0</v>
      </c>
      <c r="F586" s="57">
        <v>0</v>
      </c>
      <c r="G586" s="58">
        <f t="shared" si="18"/>
        <v>0</v>
      </c>
      <c r="H586" s="58">
        <f t="shared" si="19"/>
        <v>0</v>
      </c>
      <c r="I586" s="59">
        <v>0</v>
      </c>
    </row>
    <row r="587" spans="1:9">
      <c r="A587" s="56">
        <v>151</v>
      </c>
      <c r="B587" s="57">
        <f>PRRAS!C599</f>
        <v>586</v>
      </c>
      <c r="C587" s="57">
        <f>PRRAS!D599</f>
        <v>0</v>
      </c>
      <c r="D587" s="57">
        <f>PRRAS!E599</f>
        <v>0</v>
      </c>
      <c r="E587" s="57">
        <v>0</v>
      </c>
      <c r="F587" s="57">
        <v>0</v>
      </c>
      <c r="G587" s="58">
        <f t="shared" si="18"/>
        <v>0</v>
      </c>
      <c r="H587" s="58">
        <f t="shared" si="19"/>
        <v>0</v>
      </c>
      <c r="I587" s="59">
        <v>0</v>
      </c>
    </row>
    <row r="588" spans="1:9">
      <c r="A588" s="56">
        <v>151</v>
      </c>
      <c r="B588" s="57">
        <f>PRRAS!C600</f>
        <v>587</v>
      </c>
      <c r="C588" s="57">
        <f>PRRAS!D600</f>
        <v>0</v>
      </c>
      <c r="D588" s="57">
        <f>PRRAS!E600</f>
        <v>0</v>
      </c>
      <c r="E588" s="57">
        <v>0</v>
      </c>
      <c r="F588" s="57">
        <v>0</v>
      </c>
      <c r="G588" s="58">
        <f t="shared" si="18"/>
        <v>0</v>
      </c>
      <c r="H588" s="58">
        <f t="shared" si="19"/>
        <v>0</v>
      </c>
      <c r="I588" s="59">
        <v>0</v>
      </c>
    </row>
    <row r="589" spans="1:9">
      <c r="A589" s="56">
        <v>151</v>
      </c>
      <c r="B589" s="57">
        <f>PRRAS!C601</f>
        <v>588</v>
      </c>
      <c r="C589" s="57">
        <f>PRRAS!D601</f>
        <v>0</v>
      </c>
      <c r="D589" s="57">
        <f>PRRAS!E601</f>
        <v>0</v>
      </c>
      <c r="E589" s="57">
        <v>0</v>
      </c>
      <c r="F589" s="57">
        <v>0</v>
      </c>
      <c r="G589" s="58">
        <f t="shared" si="18"/>
        <v>0</v>
      </c>
      <c r="H589" s="58">
        <f t="shared" si="19"/>
        <v>0</v>
      </c>
      <c r="I589" s="59">
        <v>0</v>
      </c>
    </row>
    <row r="590" spans="1:9">
      <c r="A590" s="56">
        <v>151</v>
      </c>
      <c r="B590" s="57">
        <f>PRRAS!C602</f>
        <v>589</v>
      </c>
      <c r="C590" s="57">
        <f>PRRAS!D602</f>
        <v>0</v>
      </c>
      <c r="D590" s="57">
        <f>PRRAS!E602</f>
        <v>0</v>
      </c>
      <c r="E590" s="57">
        <v>0</v>
      </c>
      <c r="F590" s="57">
        <v>0</v>
      </c>
      <c r="G590" s="58">
        <f t="shared" si="18"/>
        <v>0</v>
      </c>
      <c r="H590" s="58">
        <f t="shared" si="19"/>
        <v>0</v>
      </c>
      <c r="I590" s="59">
        <v>0</v>
      </c>
    </row>
    <row r="591" spans="1:9">
      <c r="A591" s="56">
        <v>151</v>
      </c>
      <c r="B591" s="57">
        <f>PRRAS!C603</f>
        <v>590</v>
      </c>
      <c r="C591" s="57">
        <f>PRRAS!D603</f>
        <v>0</v>
      </c>
      <c r="D591" s="57">
        <f>PRRAS!E603</f>
        <v>0</v>
      </c>
      <c r="E591" s="57">
        <v>0</v>
      </c>
      <c r="F591" s="57">
        <v>0</v>
      </c>
      <c r="G591" s="58">
        <f t="shared" si="18"/>
        <v>0</v>
      </c>
      <c r="H591" s="58">
        <f t="shared" si="19"/>
        <v>0</v>
      </c>
      <c r="I591" s="59">
        <v>0</v>
      </c>
    </row>
    <row r="592" spans="1:9">
      <c r="A592" s="56">
        <v>151</v>
      </c>
      <c r="B592" s="57">
        <f>PRRAS!C604</f>
        <v>591</v>
      </c>
      <c r="C592" s="57">
        <f>PRRAS!D604</f>
        <v>0</v>
      </c>
      <c r="D592" s="57">
        <f>PRRAS!E604</f>
        <v>0</v>
      </c>
      <c r="E592" s="57">
        <v>0</v>
      </c>
      <c r="F592" s="57">
        <v>0</v>
      </c>
      <c r="G592" s="58">
        <f t="shared" si="18"/>
        <v>0</v>
      </c>
      <c r="H592" s="58">
        <f t="shared" si="19"/>
        <v>0</v>
      </c>
      <c r="I592" s="59">
        <v>0</v>
      </c>
    </row>
    <row r="593" spans="1:9">
      <c r="A593" s="56">
        <v>151</v>
      </c>
      <c r="B593" s="57">
        <f>PRRAS!C605</f>
        <v>592</v>
      </c>
      <c r="C593" s="57">
        <f>PRRAS!D605</f>
        <v>0</v>
      </c>
      <c r="D593" s="57">
        <f>PRRAS!E605</f>
        <v>0</v>
      </c>
      <c r="E593" s="57">
        <v>0</v>
      </c>
      <c r="F593" s="57">
        <v>0</v>
      </c>
      <c r="G593" s="58">
        <f t="shared" si="18"/>
        <v>0</v>
      </c>
      <c r="H593" s="58">
        <f t="shared" si="19"/>
        <v>0</v>
      </c>
      <c r="I593" s="59">
        <v>0</v>
      </c>
    </row>
    <row r="594" spans="1:9">
      <c r="A594" s="56">
        <v>151</v>
      </c>
      <c r="B594" s="57">
        <f>PRRAS!C606</f>
        <v>593</v>
      </c>
      <c r="C594" s="57">
        <f>PRRAS!D606</f>
        <v>0</v>
      </c>
      <c r="D594" s="57">
        <f>PRRAS!E606</f>
        <v>0</v>
      </c>
      <c r="E594" s="57">
        <v>0</v>
      </c>
      <c r="F594" s="57">
        <v>0</v>
      </c>
      <c r="G594" s="58">
        <f t="shared" si="18"/>
        <v>0</v>
      </c>
      <c r="H594" s="58">
        <f t="shared" si="19"/>
        <v>0</v>
      </c>
      <c r="I594" s="59">
        <v>0</v>
      </c>
    </row>
    <row r="595" spans="1:9">
      <c r="A595" s="56">
        <v>151</v>
      </c>
      <c r="B595" s="57">
        <f>PRRAS!C607</f>
        <v>594</v>
      </c>
      <c r="C595" s="57">
        <f>PRRAS!D607</f>
        <v>0</v>
      </c>
      <c r="D595" s="57">
        <f>PRRAS!E607</f>
        <v>0</v>
      </c>
      <c r="E595" s="57">
        <v>0</v>
      </c>
      <c r="F595" s="57">
        <v>0</v>
      </c>
      <c r="G595" s="58">
        <f t="shared" si="18"/>
        <v>0</v>
      </c>
      <c r="H595" s="58">
        <f t="shared" si="19"/>
        <v>0</v>
      </c>
      <c r="I595" s="59">
        <v>0</v>
      </c>
    </row>
    <row r="596" spans="1:9">
      <c r="A596" s="56">
        <v>151</v>
      </c>
      <c r="B596" s="57">
        <f>PRRAS!C608</f>
        <v>595</v>
      </c>
      <c r="C596" s="57">
        <f>PRRAS!D608</f>
        <v>0</v>
      </c>
      <c r="D596" s="57">
        <f>PRRAS!E608</f>
        <v>0</v>
      </c>
      <c r="E596" s="57">
        <v>0</v>
      </c>
      <c r="F596" s="57">
        <v>0</v>
      </c>
      <c r="G596" s="58">
        <f t="shared" si="18"/>
        <v>0</v>
      </c>
      <c r="H596" s="58">
        <f t="shared" si="19"/>
        <v>0</v>
      </c>
      <c r="I596" s="59">
        <v>0</v>
      </c>
    </row>
    <row r="597" spans="1:9">
      <c r="A597" s="56">
        <v>151</v>
      </c>
      <c r="B597" s="57">
        <f>PRRAS!C609</f>
        <v>596</v>
      </c>
      <c r="C597" s="57">
        <f>PRRAS!D609</f>
        <v>0</v>
      </c>
      <c r="D597" s="57">
        <f>PRRAS!E609</f>
        <v>0</v>
      </c>
      <c r="E597" s="57">
        <v>0</v>
      </c>
      <c r="F597" s="57">
        <v>0</v>
      </c>
      <c r="G597" s="58">
        <f t="shared" si="18"/>
        <v>0</v>
      </c>
      <c r="H597" s="58">
        <f t="shared" si="19"/>
        <v>0</v>
      </c>
      <c r="I597" s="59">
        <v>0</v>
      </c>
    </row>
    <row r="598" spans="1:9">
      <c r="A598" s="56">
        <v>151</v>
      </c>
      <c r="B598" s="57">
        <f>PRRAS!C610</f>
        <v>597</v>
      </c>
      <c r="C598" s="57">
        <f>PRRAS!D610</f>
        <v>0</v>
      </c>
      <c r="D598" s="57">
        <f>PRRAS!E610</f>
        <v>0</v>
      </c>
      <c r="E598" s="57">
        <v>0</v>
      </c>
      <c r="F598" s="57">
        <v>0</v>
      </c>
      <c r="G598" s="58">
        <f t="shared" si="18"/>
        <v>0</v>
      </c>
      <c r="H598" s="58">
        <f t="shared" si="19"/>
        <v>0</v>
      </c>
      <c r="I598" s="59">
        <v>0</v>
      </c>
    </row>
    <row r="599" spans="1:9">
      <c r="A599" s="56">
        <v>151</v>
      </c>
      <c r="B599" s="57">
        <f>PRRAS!C611</f>
        <v>598</v>
      </c>
      <c r="C599" s="57">
        <f>PRRAS!D611</f>
        <v>0</v>
      </c>
      <c r="D599" s="57">
        <f>PRRAS!E611</f>
        <v>0</v>
      </c>
      <c r="E599" s="57">
        <v>0</v>
      </c>
      <c r="F599" s="57">
        <v>0</v>
      </c>
      <c r="G599" s="58">
        <f t="shared" si="18"/>
        <v>0</v>
      </c>
      <c r="H599" s="58">
        <f t="shared" si="19"/>
        <v>0</v>
      </c>
      <c r="I599" s="59">
        <v>0</v>
      </c>
    </row>
    <row r="600" spans="1:9">
      <c r="A600" s="56">
        <v>151</v>
      </c>
      <c r="B600" s="57">
        <f>PRRAS!C612</f>
        <v>599</v>
      </c>
      <c r="C600" s="57">
        <f>PRRAS!D612</f>
        <v>0</v>
      </c>
      <c r="D600" s="57">
        <f>PRRAS!E612</f>
        <v>0</v>
      </c>
      <c r="E600" s="57">
        <v>0</v>
      </c>
      <c r="F600" s="57">
        <v>0</v>
      </c>
      <c r="G600" s="58">
        <f t="shared" si="18"/>
        <v>0</v>
      </c>
      <c r="H600" s="58">
        <f t="shared" si="19"/>
        <v>0</v>
      </c>
      <c r="I600" s="59">
        <v>0</v>
      </c>
    </row>
    <row r="601" spans="1:9">
      <c r="A601" s="56">
        <v>151</v>
      </c>
      <c r="B601" s="57">
        <f>PRRAS!C613</f>
        <v>600</v>
      </c>
      <c r="C601" s="57">
        <f>PRRAS!D613</f>
        <v>0</v>
      </c>
      <c r="D601" s="57">
        <f>PRRAS!E613</f>
        <v>0</v>
      </c>
      <c r="E601" s="57">
        <v>0</v>
      </c>
      <c r="F601" s="57">
        <v>0</v>
      </c>
      <c r="G601" s="58">
        <f t="shared" si="18"/>
        <v>0</v>
      </c>
      <c r="H601" s="58">
        <f t="shared" si="19"/>
        <v>0</v>
      </c>
      <c r="I601" s="59">
        <v>0</v>
      </c>
    </row>
    <row r="602" spans="1:9">
      <c r="A602" s="56">
        <v>151</v>
      </c>
      <c r="B602" s="57">
        <f>PRRAS!C614</f>
        <v>601</v>
      </c>
      <c r="C602" s="57">
        <f>PRRAS!D614</f>
        <v>0</v>
      </c>
      <c r="D602" s="57">
        <f>PRRAS!E614</f>
        <v>0</v>
      </c>
      <c r="E602" s="57">
        <v>0</v>
      </c>
      <c r="F602" s="57">
        <v>0</v>
      </c>
      <c r="G602" s="58">
        <f t="shared" si="18"/>
        <v>0</v>
      </c>
      <c r="H602" s="58">
        <f t="shared" si="19"/>
        <v>0</v>
      </c>
      <c r="I602" s="59">
        <v>0</v>
      </c>
    </row>
    <row r="603" spans="1:9">
      <c r="A603" s="56">
        <v>151</v>
      </c>
      <c r="B603" s="57">
        <f>PRRAS!C615</f>
        <v>602</v>
      </c>
      <c r="C603" s="57">
        <f>PRRAS!D615</f>
        <v>0</v>
      </c>
      <c r="D603" s="57">
        <f>PRRAS!E615</f>
        <v>0</v>
      </c>
      <c r="E603" s="57">
        <v>0</v>
      </c>
      <c r="F603" s="57">
        <v>0</v>
      </c>
      <c r="G603" s="58">
        <f t="shared" si="18"/>
        <v>0</v>
      </c>
      <c r="H603" s="58">
        <f t="shared" si="19"/>
        <v>0</v>
      </c>
      <c r="I603" s="59">
        <v>0</v>
      </c>
    </row>
    <row r="604" spans="1:9">
      <c r="A604" s="56">
        <v>151</v>
      </c>
      <c r="B604" s="57">
        <f>PRRAS!C616</f>
        <v>603</v>
      </c>
      <c r="C604" s="57">
        <f>PRRAS!D616</f>
        <v>0</v>
      </c>
      <c r="D604" s="57">
        <f>PRRAS!E616</f>
        <v>0</v>
      </c>
      <c r="E604" s="57">
        <v>0</v>
      </c>
      <c r="F604" s="57">
        <v>0</v>
      </c>
      <c r="G604" s="58">
        <f t="shared" si="18"/>
        <v>0</v>
      </c>
      <c r="H604" s="58">
        <f t="shared" si="19"/>
        <v>0</v>
      </c>
      <c r="I604" s="59">
        <v>0</v>
      </c>
    </row>
    <row r="605" spans="1:9">
      <c r="A605" s="56">
        <v>151</v>
      </c>
      <c r="B605" s="57">
        <f>PRRAS!C617</f>
        <v>604</v>
      </c>
      <c r="C605" s="57">
        <f>PRRAS!D617</f>
        <v>0</v>
      </c>
      <c r="D605" s="57">
        <f>PRRAS!E617</f>
        <v>0</v>
      </c>
      <c r="E605" s="57">
        <v>0</v>
      </c>
      <c r="F605" s="57">
        <v>0</v>
      </c>
      <c r="G605" s="58">
        <f t="shared" si="18"/>
        <v>0</v>
      </c>
      <c r="H605" s="58">
        <f t="shared" si="19"/>
        <v>0</v>
      </c>
      <c r="I605" s="59">
        <v>0</v>
      </c>
    </row>
    <row r="606" spans="1:9">
      <c r="A606" s="56">
        <v>151</v>
      </c>
      <c r="B606" s="57">
        <f>PRRAS!C618</f>
        <v>605</v>
      </c>
      <c r="C606" s="57">
        <f>PRRAS!D618</f>
        <v>0</v>
      </c>
      <c r="D606" s="57">
        <f>PRRAS!E618</f>
        <v>0</v>
      </c>
      <c r="E606" s="57">
        <v>0</v>
      </c>
      <c r="F606" s="57">
        <v>0</v>
      </c>
      <c r="G606" s="58">
        <f t="shared" si="18"/>
        <v>0</v>
      </c>
      <c r="H606" s="58">
        <f t="shared" si="19"/>
        <v>0</v>
      </c>
      <c r="I606" s="59">
        <v>0</v>
      </c>
    </row>
    <row r="607" spans="1:9">
      <c r="A607" s="56">
        <v>151</v>
      </c>
      <c r="B607" s="57">
        <f>PRRAS!C619</f>
        <v>606</v>
      </c>
      <c r="C607" s="57">
        <f>PRRAS!D619</f>
        <v>0</v>
      </c>
      <c r="D607" s="57">
        <f>PRRAS!E619</f>
        <v>0</v>
      </c>
      <c r="E607" s="57">
        <v>0</v>
      </c>
      <c r="F607" s="57">
        <v>0</v>
      </c>
      <c r="G607" s="58">
        <f t="shared" si="18"/>
        <v>0</v>
      </c>
      <c r="H607" s="58">
        <f t="shared" si="19"/>
        <v>0</v>
      </c>
      <c r="I607" s="59">
        <v>0</v>
      </c>
    </row>
    <row r="608" spans="1:9">
      <c r="A608" s="56">
        <v>151</v>
      </c>
      <c r="B608" s="57">
        <f>PRRAS!C620</f>
        <v>607</v>
      </c>
      <c r="C608" s="57">
        <f>PRRAS!D620</f>
        <v>0</v>
      </c>
      <c r="D608" s="57">
        <f>PRRAS!E620</f>
        <v>0</v>
      </c>
      <c r="E608" s="57">
        <v>0</v>
      </c>
      <c r="F608" s="57">
        <v>0</v>
      </c>
      <c r="G608" s="58">
        <f t="shared" si="18"/>
        <v>0</v>
      </c>
      <c r="H608" s="58">
        <f t="shared" si="19"/>
        <v>0</v>
      </c>
      <c r="I608" s="59">
        <v>0</v>
      </c>
    </row>
    <row r="609" spans="1:9">
      <c r="A609" s="56">
        <v>151</v>
      </c>
      <c r="B609" s="57">
        <f>PRRAS!C621</f>
        <v>608</v>
      </c>
      <c r="C609" s="57">
        <f>PRRAS!D621</f>
        <v>0</v>
      </c>
      <c r="D609" s="57">
        <f>PRRAS!E621</f>
        <v>0</v>
      </c>
      <c r="E609" s="57">
        <v>0</v>
      </c>
      <c r="F609" s="57">
        <v>0</v>
      </c>
      <c r="G609" s="58">
        <f t="shared" si="18"/>
        <v>0</v>
      </c>
      <c r="H609" s="58">
        <f t="shared" si="19"/>
        <v>0</v>
      </c>
      <c r="I609" s="59">
        <v>0</v>
      </c>
    </row>
    <row r="610" spans="1:9">
      <c r="A610" s="56">
        <v>151</v>
      </c>
      <c r="B610" s="57">
        <f>PRRAS!C622</f>
        <v>609</v>
      </c>
      <c r="C610" s="57">
        <f>PRRAS!D622</f>
        <v>0</v>
      </c>
      <c r="D610" s="57">
        <f>PRRAS!E622</f>
        <v>0</v>
      </c>
      <c r="E610" s="57">
        <v>0</v>
      </c>
      <c r="F610" s="57">
        <v>0</v>
      </c>
      <c r="G610" s="58">
        <f t="shared" si="18"/>
        <v>0</v>
      </c>
      <c r="H610" s="58">
        <f t="shared" si="19"/>
        <v>0</v>
      </c>
      <c r="I610" s="59">
        <v>0</v>
      </c>
    </row>
    <row r="611" spans="1:9">
      <c r="A611" s="56">
        <v>151</v>
      </c>
      <c r="B611" s="57">
        <f>PRRAS!C623</f>
        <v>610</v>
      </c>
      <c r="C611" s="57">
        <f>PRRAS!D623</f>
        <v>0</v>
      </c>
      <c r="D611" s="57">
        <f>PRRAS!E623</f>
        <v>0</v>
      </c>
      <c r="E611" s="57">
        <v>0</v>
      </c>
      <c r="F611" s="57">
        <v>0</v>
      </c>
      <c r="G611" s="58">
        <f t="shared" si="18"/>
        <v>0</v>
      </c>
      <c r="H611" s="58">
        <f t="shared" si="19"/>
        <v>0</v>
      </c>
      <c r="I611" s="59">
        <v>0</v>
      </c>
    </row>
    <row r="612" spans="1:9">
      <c r="A612" s="56">
        <v>151</v>
      </c>
      <c r="B612" s="57">
        <f>PRRAS!C624</f>
        <v>611</v>
      </c>
      <c r="C612" s="57">
        <f>PRRAS!D624</f>
        <v>0</v>
      </c>
      <c r="D612" s="57">
        <f>PRRAS!E624</f>
        <v>0</v>
      </c>
      <c r="E612" s="57">
        <v>0</v>
      </c>
      <c r="F612" s="57">
        <v>0</v>
      </c>
      <c r="G612" s="58">
        <f t="shared" si="18"/>
        <v>0</v>
      </c>
      <c r="H612" s="58">
        <f t="shared" si="19"/>
        <v>0</v>
      </c>
      <c r="I612" s="59">
        <v>0</v>
      </c>
    </row>
    <row r="613" spans="1:9">
      <c r="A613" s="56">
        <v>151</v>
      </c>
      <c r="B613" s="57">
        <f>PRRAS!C625</f>
        <v>612</v>
      </c>
      <c r="C613" s="57">
        <f>PRRAS!D625</f>
        <v>0</v>
      </c>
      <c r="D613" s="57">
        <f>PRRAS!E625</f>
        <v>0</v>
      </c>
      <c r="E613" s="57">
        <v>0</v>
      </c>
      <c r="F613" s="57">
        <v>0</v>
      </c>
      <c r="G613" s="58">
        <f t="shared" si="18"/>
        <v>0</v>
      </c>
      <c r="H613" s="58">
        <f t="shared" si="19"/>
        <v>0</v>
      </c>
      <c r="I613" s="59">
        <v>0</v>
      </c>
    </row>
    <row r="614" spans="1:9">
      <c r="A614" s="56">
        <v>151</v>
      </c>
      <c r="B614" s="57">
        <f>PRRAS!C626</f>
        <v>613</v>
      </c>
      <c r="C614" s="57">
        <f>PRRAS!D626</f>
        <v>0</v>
      </c>
      <c r="D614" s="57">
        <f>PRRAS!E626</f>
        <v>0</v>
      </c>
      <c r="E614" s="57">
        <v>0</v>
      </c>
      <c r="F614" s="57">
        <v>0</v>
      </c>
      <c r="G614" s="58">
        <f t="shared" si="18"/>
        <v>0</v>
      </c>
      <c r="H614" s="58">
        <f t="shared" si="19"/>
        <v>0</v>
      </c>
      <c r="I614" s="59">
        <v>0</v>
      </c>
    </row>
    <row r="615" spans="1:9">
      <c r="A615" s="56">
        <v>151</v>
      </c>
      <c r="B615" s="57">
        <f>PRRAS!C627</f>
        <v>614</v>
      </c>
      <c r="C615" s="57">
        <f>PRRAS!D627</f>
        <v>0</v>
      </c>
      <c r="D615" s="57">
        <f>PRRAS!E627</f>
        <v>0</v>
      </c>
      <c r="E615" s="57">
        <v>0</v>
      </c>
      <c r="F615" s="57">
        <v>0</v>
      </c>
      <c r="G615" s="58">
        <f t="shared" si="18"/>
        <v>0</v>
      </c>
      <c r="H615" s="58">
        <f t="shared" si="19"/>
        <v>0</v>
      </c>
      <c r="I615" s="59">
        <v>0</v>
      </c>
    </row>
    <row r="616" spans="1:9">
      <c r="A616" s="56">
        <v>151</v>
      </c>
      <c r="B616" s="57">
        <f>PRRAS!C628</f>
        <v>615</v>
      </c>
      <c r="C616" s="57">
        <f>PRRAS!D628</f>
        <v>0</v>
      </c>
      <c r="D616" s="57">
        <f>PRRAS!E628</f>
        <v>0</v>
      </c>
      <c r="E616" s="57">
        <v>0</v>
      </c>
      <c r="F616" s="57">
        <v>0</v>
      </c>
      <c r="G616" s="58">
        <f t="shared" si="18"/>
        <v>0</v>
      </c>
      <c r="H616" s="58">
        <f t="shared" si="19"/>
        <v>0</v>
      </c>
      <c r="I616" s="59">
        <v>0</v>
      </c>
    </row>
    <row r="617" spans="1:9">
      <c r="A617" s="56">
        <v>151</v>
      </c>
      <c r="B617" s="57">
        <f>PRRAS!C629</f>
        <v>616</v>
      </c>
      <c r="C617" s="57">
        <f>PRRAS!D629</f>
        <v>0</v>
      </c>
      <c r="D617" s="57">
        <f>PRRAS!E629</f>
        <v>0</v>
      </c>
      <c r="E617" s="57">
        <v>0</v>
      </c>
      <c r="F617" s="57">
        <v>0</v>
      </c>
      <c r="G617" s="58">
        <f t="shared" si="18"/>
        <v>0</v>
      </c>
      <c r="H617" s="58">
        <f t="shared" si="19"/>
        <v>0</v>
      </c>
      <c r="I617" s="59">
        <v>0</v>
      </c>
    </row>
    <row r="618" spans="1:9">
      <c r="A618" s="56">
        <v>151</v>
      </c>
      <c r="B618" s="57">
        <f>PRRAS!C630</f>
        <v>617</v>
      </c>
      <c r="C618" s="57">
        <f>PRRAS!D630</f>
        <v>0</v>
      </c>
      <c r="D618" s="57">
        <f>PRRAS!E630</f>
        <v>0</v>
      </c>
      <c r="E618" s="57">
        <v>0</v>
      </c>
      <c r="F618" s="57">
        <v>0</v>
      </c>
      <c r="G618" s="58">
        <f t="shared" si="18"/>
        <v>0</v>
      </c>
      <c r="H618" s="58">
        <f t="shared" si="19"/>
        <v>0</v>
      </c>
      <c r="I618" s="59">
        <v>0</v>
      </c>
    </row>
    <row r="619" spans="1:9">
      <c r="A619" s="56">
        <v>151</v>
      </c>
      <c r="B619" s="57">
        <f>PRRAS!C631</f>
        <v>618</v>
      </c>
      <c r="C619" s="57">
        <f>PRRAS!D631</f>
        <v>0</v>
      </c>
      <c r="D619" s="57">
        <f>PRRAS!E631</f>
        <v>0</v>
      </c>
      <c r="E619" s="57">
        <v>0</v>
      </c>
      <c r="F619" s="57">
        <v>0</v>
      </c>
      <c r="G619" s="58">
        <f t="shared" si="18"/>
        <v>0</v>
      </c>
      <c r="H619" s="58">
        <f t="shared" si="19"/>
        <v>0</v>
      </c>
      <c r="I619" s="59">
        <v>0</v>
      </c>
    </row>
    <row r="620" spans="1:9">
      <c r="A620" s="56">
        <v>151</v>
      </c>
      <c r="B620" s="57">
        <f>PRRAS!C632</f>
        <v>619</v>
      </c>
      <c r="C620" s="57">
        <f>PRRAS!D632</f>
        <v>0</v>
      </c>
      <c r="D620" s="57">
        <f>PRRAS!E632</f>
        <v>0</v>
      </c>
      <c r="E620" s="57">
        <v>0</v>
      </c>
      <c r="F620" s="57">
        <v>0</v>
      </c>
      <c r="G620" s="58">
        <f t="shared" si="18"/>
        <v>0</v>
      </c>
      <c r="H620" s="58">
        <f t="shared" si="19"/>
        <v>0</v>
      </c>
      <c r="I620" s="59">
        <v>0</v>
      </c>
    </row>
    <row r="621" spans="1:9">
      <c r="A621" s="56">
        <v>151</v>
      </c>
      <c r="B621" s="57">
        <f>PRRAS!C633</f>
        <v>620</v>
      </c>
      <c r="C621" s="57">
        <f>PRRAS!D633</f>
        <v>0</v>
      </c>
      <c r="D621" s="57">
        <f>PRRAS!E633</f>
        <v>0</v>
      </c>
      <c r="E621" s="57">
        <v>0</v>
      </c>
      <c r="F621" s="57">
        <v>0</v>
      </c>
      <c r="G621" s="58">
        <f t="shared" si="18"/>
        <v>0</v>
      </c>
      <c r="H621" s="58">
        <f t="shared" si="19"/>
        <v>0</v>
      </c>
      <c r="I621" s="59">
        <v>0</v>
      </c>
    </row>
    <row r="622" spans="1:9">
      <c r="A622" s="56">
        <v>151</v>
      </c>
      <c r="B622" s="57">
        <f>PRRAS!C634</f>
        <v>621</v>
      </c>
      <c r="C622" s="57">
        <f>PRRAS!D634</f>
        <v>0</v>
      </c>
      <c r="D622" s="57">
        <f>PRRAS!E634</f>
        <v>0</v>
      </c>
      <c r="E622" s="57">
        <v>0</v>
      </c>
      <c r="F622" s="57">
        <v>0</v>
      </c>
      <c r="G622" s="58">
        <f t="shared" si="18"/>
        <v>0</v>
      </c>
      <c r="H622" s="58">
        <f t="shared" si="19"/>
        <v>0</v>
      </c>
      <c r="I622" s="59">
        <v>0</v>
      </c>
    </row>
    <row r="623" spans="1:9">
      <c r="A623" s="56">
        <v>151</v>
      </c>
      <c r="B623" s="57">
        <f>PRRAS!C635</f>
        <v>622</v>
      </c>
      <c r="C623" s="57">
        <f>PRRAS!D635</f>
        <v>0</v>
      </c>
      <c r="D623" s="57">
        <f>PRRAS!E635</f>
        <v>0</v>
      </c>
      <c r="E623" s="57">
        <v>0</v>
      </c>
      <c r="F623" s="57">
        <v>0</v>
      </c>
      <c r="G623" s="58">
        <f t="shared" si="18"/>
        <v>0</v>
      </c>
      <c r="H623" s="58">
        <f t="shared" si="19"/>
        <v>0</v>
      </c>
      <c r="I623" s="59">
        <v>0</v>
      </c>
    </row>
    <row r="624" spans="1:9">
      <c r="A624" s="56">
        <v>151</v>
      </c>
      <c r="B624" s="57">
        <f>PRRAS!C636</f>
        <v>623</v>
      </c>
      <c r="C624" s="57">
        <f>PRRAS!D636</f>
        <v>0</v>
      </c>
      <c r="D624" s="57">
        <f>PRRAS!E636</f>
        <v>0</v>
      </c>
      <c r="E624" s="57">
        <v>0</v>
      </c>
      <c r="F624" s="57">
        <v>0</v>
      </c>
      <c r="G624" s="58">
        <f t="shared" si="18"/>
        <v>0</v>
      </c>
      <c r="H624" s="58">
        <f t="shared" si="19"/>
        <v>0</v>
      </c>
      <c r="I624" s="59">
        <v>0</v>
      </c>
    </row>
    <row r="625" spans="1:9">
      <c r="A625" s="56">
        <v>151</v>
      </c>
      <c r="B625" s="57">
        <f>PRRAS!C637</f>
        <v>624</v>
      </c>
      <c r="C625" s="57">
        <f>PRRAS!D637</f>
        <v>0</v>
      </c>
      <c r="D625" s="57">
        <f>PRRAS!E637</f>
        <v>0</v>
      </c>
      <c r="E625" s="57">
        <v>0</v>
      </c>
      <c r="F625" s="57">
        <v>0</v>
      </c>
      <c r="G625" s="58">
        <f t="shared" si="18"/>
        <v>0</v>
      </c>
      <c r="H625" s="58">
        <f t="shared" si="19"/>
        <v>0</v>
      </c>
      <c r="I625" s="59">
        <v>0</v>
      </c>
    </row>
    <row r="626" spans="1:9">
      <c r="A626" s="56">
        <v>151</v>
      </c>
      <c r="B626" s="57">
        <f>PRRAS!C638</f>
        <v>625</v>
      </c>
      <c r="C626" s="57">
        <f>PRRAS!D638</f>
        <v>0</v>
      </c>
      <c r="D626" s="57">
        <f>PRRAS!E638</f>
        <v>0</v>
      </c>
      <c r="E626" s="57">
        <v>0</v>
      </c>
      <c r="F626" s="57">
        <v>0</v>
      </c>
      <c r="G626" s="58">
        <f t="shared" si="18"/>
        <v>0</v>
      </c>
      <c r="H626" s="58">
        <f t="shared" si="19"/>
        <v>0</v>
      </c>
      <c r="I626" s="59">
        <v>0</v>
      </c>
    </row>
    <row r="627" spans="1:9">
      <c r="A627" s="56">
        <v>151</v>
      </c>
      <c r="B627" s="57">
        <f>PRRAS!C639</f>
        <v>626</v>
      </c>
      <c r="C627" s="57">
        <f>PRRAS!D639</f>
        <v>0</v>
      </c>
      <c r="D627" s="57">
        <f>PRRAS!E639</f>
        <v>0</v>
      </c>
      <c r="E627" s="57">
        <v>0</v>
      </c>
      <c r="F627" s="57">
        <v>0</v>
      </c>
      <c r="G627" s="58">
        <f t="shared" si="18"/>
        <v>0</v>
      </c>
      <c r="H627" s="58">
        <f t="shared" si="19"/>
        <v>0</v>
      </c>
      <c r="I627" s="59">
        <v>0</v>
      </c>
    </row>
    <row r="628" spans="1:9">
      <c r="A628" s="56">
        <v>151</v>
      </c>
      <c r="B628" s="57">
        <f>PRRAS!C640</f>
        <v>627</v>
      </c>
      <c r="C628" s="57">
        <f>PRRAS!D640</f>
        <v>0</v>
      </c>
      <c r="D628" s="57">
        <f>PRRAS!E640</f>
        <v>0</v>
      </c>
      <c r="E628" s="57">
        <v>0</v>
      </c>
      <c r="F628" s="57">
        <v>0</v>
      </c>
      <c r="G628" s="58">
        <f t="shared" si="18"/>
        <v>0</v>
      </c>
      <c r="H628" s="58">
        <f t="shared" si="19"/>
        <v>0</v>
      </c>
      <c r="I628" s="59">
        <v>0</v>
      </c>
    </row>
    <row r="629" spans="1:9">
      <c r="A629" s="56">
        <v>151</v>
      </c>
      <c r="B629" s="57">
        <f>PRRAS!C641</f>
        <v>628</v>
      </c>
      <c r="C629" s="57">
        <f>PRRAS!D641</f>
        <v>0</v>
      </c>
      <c r="D629" s="57">
        <f>PRRAS!E641</f>
        <v>0</v>
      </c>
      <c r="E629" s="57">
        <v>0</v>
      </c>
      <c r="F629" s="57">
        <v>0</v>
      </c>
      <c r="G629" s="58">
        <f t="shared" si="18"/>
        <v>0</v>
      </c>
      <c r="H629" s="58">
        <f t="shared" si="19"/>
        <v>0</v>
      </c>
      <c r="I629" s="59">
        <v>0</v>
      </c>
    </row>
    <row r="630" spans="1:9">
      <c r="A630" s="56">
        <v>151</v>
      </c>
      <c r="B630" s="57">
        <f>PRRAS!C642</f>
        <v>629</v>
      </c>
      <c r="C630" s="57">
        <f>PRRAS!D642</f>
        <v>3849649</v>
      </c>
      <c r="D630" s="57">
        <f>PRRAS!E642</f>
        <v>3709766</v>
      </c>
      <c r="E630" s="57">
        <v>0</v>
      </c>
      <c r="F630" s="57">
        <v>0</v>
      </c>
      <c r="G630" s="58">
        <f t="shared" si="18"/>
        <v>7088314.8490000004</v>
      </c>
      <c r="H630" s="58">
        <f t="shared" si="19"/>
        <v>0</v>
      </c>
      <c r="I630" s="59">
        <v>0</v>
      </c>
    </row>
    <row r="631" spans="1:9">
      <c r="A631" s="56">
        <v>151</v>
      </c>
      <c r="B631" s="57">
        <f>PRRAS!C643</f>
        <v>630</v>
      </c>
      <c r="C631" s="57">
        <f>PRRAS!D643</f>
        <v>3824712</v>
      </c>
      <c r="D631" s="57">
        <f>PRRAS!E643</f>
        <v>3591004</v>
      </c>
      <c r="E631" s="57">
        <v>0</v>
      </c>
      <c r="F631" s="57">
        <v>0</v>
      </c>
      <c r="G631" s="58">
        <f t="shared" si="18"/>
        <v>6934233.5999999996</v>
      </c>
      <c r="H631" s="58">
        <f t="shared" si="19"/>
        <v>0</v>
      </c>
      <c r="I631" s="59">
        <v>0</v>
      </c>
    </row>
    <row r="632" spans="1:9">
      <c r="A632" s="56">
        <v>151</v>
      </c>
      <c r="B632" s="57">
        <f>PRRAS!C644</f>
        <v>631</v>
      </c>
      <c r="C632" s="57">
        <f>PRRAS!D644</f>
        <v>24937</v>
      </c>
      <c r="D632" s="57">
        <f>PRRAS!E644</f>
        <v>118762</v>
      </c>
      <c r="E632" s="57">
        <v>0</v>
      </c>
      <c r="F632" s="57">
        <v>0</v>
      </c>
      <c r="G632" s="58">
        <f t="shared" si="18"/>
        <v>165612.891</v>
      </c>
      <c r="H632" s="58">
        <f t="shared" si="19"/>
        <v>0</v>
      </c>
      <c r="I632" s="59">
        <v>0</v>
      </c>
    </row>
    <row r="633" spans="1:9">
      <c r="A633" s="56">
        <v>151</v>
      </c>
      <c r="B633" s="57">
        <f>PRRAS!C645</f>
        <v>632</v>
      </c>
      <c r="C633" s="57">
        <f>PRRAS!D645</f>
        <v>0</v>
      </c>
      <c r="D633" s="57">
        <f>PRRAS!E645</f>
        <v>0</v>
      </c>
      <c r="E633" s="57">
        <v>0</v>
      </c>
      <c r="F633" s="57">
        <v>0</v>
      </c>
      <c r="G633" s="58">
        <f t="shared" si="18"/>
        <v>0</v>
      </c>
      <c r="H633" s="58">
        <f t="shared" si="19"/>
        <v>0</v>
      </c>
      <c r="I633" s="59">
        <v>0</v>
      </c>
    </row>
    <row r="634" spans="1:9">
      <c r="A634" s="56">
        <v>151</v>
      </c>
      <c r="B634" s="57">
        <f>PRRAS!C646</f>
        <v>633</v>
      </c>
      <c r="C634" s="57">
        <f>PRRAS!D646</f>
        <v>91298</v>
      </c>
      <c r="D634" s="57">
        <f>PRRAS!E646</f>
        <v>135157</v>
      </c>
      <c r="E634" s="57">
        <v>0</v>
      </c>
      <c r="F634" s="57">
        <v>0</v>
      </c>
      <c r="G634" s="58">
        <f t="shared" si="18"/>
        <v>228900.39600000001</v>
      </c>
      <c r="H634" s="58">
        <f t="shared" si="19"/>
        <v>0</v>
      </c>
      <c r="I634" s="59">
        <v>0</v>
      </c>
    </row>
    <row r="635" spans="1:9">
      <c r="A635" s="56">
        <v>151</v>
      </c>
      <c r="B635" s="57">
        <f>PRRAS!C647</f>
        <v>634</v>
      </c>
      <c r="C635" s="57">
        <f>PRRAS!D647</f>
        <v>0</v>
      </c>
      <c r="D635" s="57">
        <f>PRRAS!E647</f>
        <v>0</v>
      </c>
      <c r="E635" s="57">
        <v>0</v>
      </c>
      <c r="F635" s="57">
        <v>0</v>
      </c>
      <c r="G635" s="58">
        <f t="shared" si="18"/>
        <v>0</v>
      </c>
      <c r="H635" s="58">
        <f t="shared" si="19"/>
        <v>0</v>
      </c>
      <c r="I635" s="59">
        <v>0</v>
      </c>
    </row>
    <row r="636" spans="1:9">
      <c r="A636" s="56">
        <v>151</v>
      </c>
      <c r="B636" s="57">
        <f>PRRAS!C648</f>
        <v>635</v>
      </c>
      <c r="C636" s="57">
        <f>PRRAS!D648</f>
        <v>116235</v>
      </c>
      <c r="D636" s="57">
        <f>PRRAS!E648</f>
        <v>253919</v>
      </c>
      <c r="E636" s="57">
        <v>0</v>
      </c>
      <c r="F636" s="57">
        <v>0</v>
      </c>
      <c r="G636" s="58">
        <f t="shared" si="18"/>
        <v>396286.35499999998</v>
      </c>
      <c r="H636" s="58">
        <f t="shared" si="19"/>
        <v>0</v>
      </c>
      <c r="I636" s="59">
        <v>0</v>
      </c>
    </row>
    <row r="637" spans="1:9">
      <c r="A637" s="56">
        <v>151</v>
      </c>
      <c r="B637" s="57">
        <f>PRRAS!C649</f>
        <v>636</v>
      </c>
      <c r="C637" s="57">
        <f>PRRAS!D649</f>
        <v>0</v>
      </c>
      <c r="D637" s="57">
        <f>PRRAS!E649</f>
        <v>0</v>
      </c>
      <c r="E637" s="57">
        <v>0</v>
      </c>
      <c r="F637" s="57">
        <v>0</v>
      </c>
      <c r="G637" s="58">
        <f t="shared" si="18"/>
        <v>0</v>
      </c>
      <c r="H637" s="58">
        <f t="shared" si="19"/>
        <v>0</v>
      </c>
      <c r="I637" s="59">
        <v>0</v>
      </c>
    </row>
    <row r="638" spans="1:9">
      <c r="A638" s="56">
        <v>151</v>
      </c>
      <c r="B638" s="57">
        <f>PRRAS!C650</f>
        <v>637</v>
      </c>
      <c r="C638" s="57">
        <f>PRRAS!D650</f>
        <v>260325</v>
      </c>
      <c r="D638" s="57">
        <f>PRRAS!E650</f>
        <v>0</v>
      </c>
      <c r="E638" s="57">
        <v>0</v>
      </c>
      <c r="F638" s="57">
        <v>0</v>
      </c>
      <c r="G638" s="58">
        <f t="shared" si="18"/>
        <v>165827.02499999999</v>
      </c>
      <c r="H638" s="58">
        <f t="shared" si="19"/>
        <v>0</v>
      </c>
      <c r="I638" s="59">
        <v>0</v>
      </c>
    </row>
    <row r="639" spans="1:9">
      <c r="A639" s="56">
        <v>151</v>
      </c>
      <c r="B639" s="57">
        <f>PRRAS!C652</f>
        <v>638</v>
      </c>
      <c r="C639" s="57">
        <f>PRRAS!D652</f>
        <v>129442</v>
      </c>
      <c r="D639" s="57">
        <f>PRRAS!E652</f>
        <v>216754</v>
      </c>
      <c r="E639" s="57">
        <v>0</v>
      </c>
      <c r="F639" s="57">
        <v>0</v>
      </c>
      <c r="G639" s="58">
        <f t="shared" si="18"/>
        <v>359162.10000000003</v>
      </c>
      <c r="H639" s="58">
        <f t="shared" si="19"/>
        <v>0</v>
      </c>
      <c r="I639" s="59">
        <v>0</v>
      </c>
    </row>
    <row r="640" spans="1:9">
      <c r="A640" s="56">
        <v>151</v>
      </c>
      <c r="B640" s="57">
        <f>PRRAS!C653</f>
        <v>639</v>
      </c>
      <c r="C640" s="57">
        <f>PRRAS!D653</f>
        <v>1164796</v>
      </c>
      <c r="D640" s="57">
        <f>PRRAS!E653</f>
        <v>1078131</v>
      </c>
      <c r="E640" s="57">
        <v>0</v>
      </c>
      <c r="F640" s="57">
        <v>0</v>
      </c>
      <c r="G640" s="58">
        <f t="shared" si="18"/>
        <v>2122156.0619999999</v>
      </c>
      <c r="H640" s="58">
        <f t="shared" si="19"/>
        <v>0</v>
      </c>
      <c r="I640" s="59">
        <v>0</v>
      </c>
    </row>
    <row r="641" spans="1:9">
      <c r="A641" s="56">
        <v>151</v>
      </c>
      <c r="B641" s="57">
        <f>PRRAS!C654</f>
        <v>640</v>
      </c>
      <c r="C641" s="57">
        <f>PRRAS!D654</f>
        <v>1152118</v>
      </c>
      <c r="D641" s="57">
        <f>PRRAS!E654</f>
        <v>1067102</v>
      </c>
      <c r="E641" s="57">
        <v>0</v>
      </c>
      <c r="F641" s="57">
        <v>0</v>
      </c>
      <c r="G641" s="58">
        <f t="shared" si="18"/>
        <v>2103246.08</v>
      </c>
      <c r="H641" s="58">
        <f t="shared" si="19"/>
        <v>0</v>
      </c>
      <c r="I641" s="59">
        <v>0</v>
      </c>
    </row>
    <row r="642" spans="1:9">
      <c r="A642" s="56">
        <v>151</v>
      </c>
      <c r="B642" s="57">
        <f>PRRAS!C655</f>
        <v>641</v>
      </c>
      <c r="C642" s="57">
        <f>PRRAS!D655</f>
        <v>142120</v>
      </c>
      <c r="D642" s="57">
        <f>PRRAS!E655</f>
        <v>227783</v>
      </c>
      <c r="E642" s="57">
        <v>0</v>
      </c>
      <c r="F642" s="57">
        <v>0</v>
      </c>
      <c r="G642" s="58">
        <f t="shared" ref="G642:G705" si="20">(B642/1000)*(C642*1+D642*2)</f>
        <v>383116.72600000002</v>
      </c>
      <c r="H642" s="58">
        <f t="shared" ref="H642:H705" si="21">ABS(C642-ROUND(C642,0))+ABS(D642-ROUND(D642,0))</f>
        <v>0</v>
      </c>
      <c r="I642" s="59">
        <v>0</v>
      </c>
    </row>
    <row r="643" spans="1:9">
      <c r="A643" s="56">
        <v>151</v>
      </c>
      <c r="B643" s="57">
        <f>PRRAS!C656</f>
        <v>642</v>
      </c>
      <c r="C643" s="57">
        <f>PRRAS!D656</f>
        <v>0</v>
      </c>
      <c r="D643" s="57">
        <f>PRRAS!E656</f>
        <v>0</v>
      </c>
      <c r="E643" s="57">
        <v>0</v>
      </c>
      <c r="F643" s="57">
        <v>0</v>
      </c>
      <c r="G643" s="58">
        <f t="shared" si="20"/>
        <v>0</v>
      </c>
      <c r="H643" s="58">
        <f t="shared" si="21"/>
        <v>0</v>
      </c>
      <c r="I643" s="59">
        <v>0</v>
      </c>
    </row>
    <row r="644" spans="1:9">
      <c r="A644" s="56">
        <v>151</v>
      </c>
      <c r="B644" s="57">
        <f>PRRAS!C657</f>
        <v>643</v>
      </c>
      <c r="C644" s="57">
        <f>PRRAS!D657</f>
        <v>34</v>
      </c>
      <c r="D644" s="57">
        <f>PRRAS!E657</f>
        <v>35</v>
      </c>
      <c r="E644" s="57">
        <v>0</v>
      </c>
      <c r="F644" s="57">
        <v>0</v>
      </c>
      <c r="G644" s="58">
        <f t="shared" si="20"/>
        <v>66.872</v>
      </c>
      <c r="H644" s="58">
        <f t="shared" si="21"/>
        <v>0</v>
      </c>
      <c r="I644" s="59">
        <v>0</v>
      </c>
    </row>
    <row r="645" spans="1:9">
      <c r="A645" s="56">
        <v>151</v>
      </c>
      <c r="B645" s="57">
        <f>PRRAS!C658</f>
        <v>644</v>
      </c>
      <c r="C645" s="57">
        <f>PRRAS!D658</f>
        <v>0</v>
      </c>
      <c r="D645" s="57">
        <f>PRRAS!E658</f>
        <v>0</v>
      </c>
      <c r="E645" s="57">
        <v>0</v>
      </c>
      <c r="F645" s="57">
        <v>0</v>
      </c>
      <c r="G645" s="58">
        <f t="shared" si="20"/>
        <v>0</v>
      </c>
      <c r="H645" s="58">
        <f t="shared" si="21"/>
        <v>0</v>
      </c>
      <c r="I645" s="59">
        <v>0</v>
      </c>
    </row>
    <row r="646" spans="1:9">
      <c r="A646" s="56">
        <v>151</v>
      </c>
      <c r="B646" s="57">
        <f>PRRAS!C659</f>
        <v>645</v>
      </c>
      <c r="C646" s="57">
        <f>PRRAS!D659</f>
        <v>26</v>
      </c>
      <c r="D646" s="57">
        <f>PRRAS!E659</f>
        <v>26</v>
      </c>
      <c r="E646" s="57">
        <v>0</v>
      </c>
      <c r="F646" s="57">
        <v>0</v>
      </c>
      <c r="G646" s="58">
        <f t="shared" si="20"/>
        <v>50.31</v>
      </c>
      <c r="H646" s="58">
        <f t="shared" si="21"/>
        <v>0</v>
      </c>
      <c r="I646" s="59">
        <v>0</v>
      </c>
    </row>
    <row r="647" spans="1:9">
      <c r="A647" s="56">
        <v>151</v>
      </c>
      <c r="B647" s="57">
        <f>PRRAS!C660</f>
        <v>646</v>
      </c>
      <c r="C647" s="57">
        <f>PRRAS!D660</f>
        <v>0</v>
      </c>
      <c r="D647" s="57">
        <f>PRRAS!E660</f>
        <v>0</v>
      </c>
      <c r="E647" s="57">
        <v>0</v>
      </c>
      <c r="F647" s="57">
        <v>0</v>
      </c>
      <c r="G647" s="58">
        <f t="shared" si="20"/>
        <v>0</v>
      </c>
      <c r="H647" s="58">
        <f t="shared" si="21"/>
        <v>0</v>
      </c>
      <c r="I647" s="59">
        <v>0</v>
      </c>
    </row>
    <row r="648" spans="1:9">
      <c r="A648" s="56">
        <v>151</v>
      </c>
      <c r="B648" s="57">
        <f>PRRAS!C661</f>
        <v>647</v>
      </c>
      <c r="C648" s="57">
        <f>PRRAS!D661</f>
        <v>0</v>
      </c>
      <c r="D648" s="57">
        <f>PRRAS!E661</f>
        <v>0</v>
      </c>
      <c r="E648" s="57">
        <v>0</v>
      </c>
      <c r="F648" s="57">
        <v>0</v>
      </c>
      <c r="G648" s="58">
        <f t="shared" si="20"/>
        <v>0</v>
      </c>
      <c r="H648" s="58">
        <f t="shared" si="21"/>
        <v>0</v>
      </c>
      <c r="I648" s="59">
        <v>0</v>
      </c>
    </row>
    <row r="649" spans="1:9">
      <c r="A649" s="56">
        <v>151</v>
      </c>
      <c r="B649" s="57">
        <f>PRRAS!C662</f>
        <v>648</v>
      </c>
      <c r="C649" s="57">
        <f>PRRAS!D662</f>
        <v>0</v>
      </c>
      <c r="D649" s="57">
        <f>PRRAS!E662</f>
        <v>0</v>
      </c>
      <c r="E649" s="57">
        <v>0</v>
      </c>
      <c r="F649" s="57">
        <v>0</v>
      </c>
      <c r="G649" s="58">
        <f t="shared" si="20"/>
        <v>0</v>
      </c>
      <c r="H649" s="58">
        <f t="shared" si="21"/>
        <v>0</v>
      </c>
      <c r="I649" s="59">
        <v>0</v>
      </c>
    </row>
    <row r="650" spans="1:9">
      <c r="A650" s="56">
        <v>151</v>
      </c>
      <c r="B650" s="57">
        <f>PRRAS!C663</f>
        <v>649</v>
      </c>
      <c r="C650" s="57">
        <f>PRRAS!D663</f>
        <v>0</v>
      </c>
      <c r="D650" s="57">
        <f>PRRAS!E663</f>
        <v>0</v>
      </c>
      <c r="E650" s="57">
        <v>0</v>
      </c>
      <c r="F650" s="57">
        <v>0</v>
      </c>
      <c r="G650" s="58">
        <f t="shared" si="20"/>
        <v>0</v>
      </c>
      <c r="H650" s="58">
        <f t="shared" si="21"/>
        <v>0</v>
      </c>
      <c r="I650" s="59">
        <v>0</v>
      </c>
    </row>
    <row r="651" spans="1:9">
      <c r="A651" s="56">
        <v>151</v>
      </c>
      <c r="B651" s="57">
        <f>PRRAS!C664</f>
        <v>650</v>
      </c>
      <c r="C651" s="57">
        <f>PRRAS!D664</f>
        <v>0</v>
      </c>
      <c r="D651" s="57">
        <f>PRRAS!E664</f>
        <v>0</v>
      </c>
      <c r="E651" s="57">
        <v>0</v>
      </c>
      <c r="F651" s="57">
        <v>0</v>
      </c>
      <c r="G651" s="58">
        <f t="shared" si="20"/>
        <v>0</v>
      </c>
      <c r="H651" s="58">
        <f t="shared" si="21"/>
        <v>0</v>
      </c>
      <c r="I651" s="59">
        <v>0</v>
      </c>
    </row>
    <row r="652" spans="1:9">
      <c r="A652" s="56">
        <v>151</v>
      </c>
      <c r="B652" s="57">
        <f>PRRAS!C665</f>
        <v>651</v>
      </c>
      <c r="C652" s="57">
        <f>PRRAS!D665</f>
        <v>0</v>
      </c>
      <c r="D652" s="57">
        <f>PRRAS!E665</f>
        <v>0</v>
      </c>
      <c r="E652" s="57">
        <v>0</v>
      </c>
      <c r="F652" s="57">
        <v>0</v>
      </c>
      <c r="G652" s="58">
        <f t="shared" si="20"/>
        <v>0</v>
      </c>
      <c r="H652" s="58">
        <f t="shared" si="21"/>
        <v>0</v>
      </c>
      <c r="I652" s="59">
        <v>0</v>
      </c>
    </row>
    <row r="653" spans="1:9">
      <c r="A653" s="56">
        <v>151</v>
      </c>
      <c r="B653" s="57">
        <f>PRRAS!C666</f>
        <v>652</v>
      </c>
      <c r="C653" s="57">
        <f>PRRAS!D666</f>
        <v>0</v>
      </c>
      <c r="D653" s="57">
        <f>PRRAS!E666</f>
        <v>0</v>
      </c>
      <c r="E653" s="57">
        <v>0</v>
      </c>
      <c r="F653" s="57">
        <v>0</v>
      </c>
      <c r="G653" s="58">
        <f t="shared" si="20"/>
        <v>0</v>
      </c>
      <c r="H653" s="58">
        <f t="shared" si="21"/>
        <v>0</v>
      </c>
      <c r="I653" s="59">
        <v>0</v>
      </c>
    </row>
    <row r="654" spans="1:9">
      <c r="A654" s="56">
        <v>151</v>
      </c>
      <c r="B654" s="57">
        <f>PRRAS!C667</f>
        <v>653</v>
      </c>
      <c r="C654" s="57">
        <f>PRRAS!D667</f>
        <v>0</v>
      </c>
      <c r="D654" s="57">
        <f>PRRAS!E667</f>
        <v>0</v>
      </c>
      <c r="E654" s="57">
        <v>0</v>
      </c>
      <c r="F654" s="57">
        <v>0</v>
      </c>
      <c r="G654" s="58">
        <f t="shared" si="20"/>
        <v>0</v>
      </c>
      <c r="H654" s="58">
        <f t="shared" si="21"/>
        <v>0</v>
      </c>
      <c r="I654" s="59">
        <v>0</v>
      </c>
    </row>
    <row r="655" spans="1:9">
      <c r="A655" s="56">
        <v>151</v>
      </c>
      <c r="B655" s="57">
        <f>PRRAS!C668</f>
        <v>654</v>
      </c>
      <c r="C655" s="57">
        <f>PRRAS!D668</f>
        <v>0</v>
      </c>
      <c r="D655" s="57">
        <f>PRRAS!E668</f>
        <v>0</v>
      </c>
      <c r="E655" s="57">
        <v>0</v>
      </c>
      <c r="F655" s="57">
        <v>0</v>
      </c>
      <c r="G655" s="58">
        <f t="shared" si="20"/>
        <v>0</v>
      </c>
      <c r="H655" s="58">
        <f t="shared" si="21"/>
        <v>0</v>
      </c>
      <c r="I655" s="59">
        <v>0</v>
      </c>
    </row>
    <row r="656" spans="1:9">
      <c r="A656" s="56">
        <v>151</v>
      </c>
      <c r="B656" s="57">
        <f>PRRAS!C669</f>
        <v>655</v>
      </c>
      <c r="C656" s="57">
        <f>PRRAS!D669</f>
        <v>0</v>
      </c>
      <c r="D656" s="57">
        <f>PRRAS!E669</f>
        <v>0</v>
      </c>
      <c r="E656" s="57">
        <v>0</v>
      </c>
      <c r="F656" s="57">
        <v>0</v>
      </c>
      <c r="G656" s="58">
        <f t="shared" si="20"/>
        <v>0</v>
      </c>
      <c r="H656" s="58">
        <f t="shared" si="21"/>
        <v>0</v>
      </c>
      <c r="I656" s="59">
        <v>0</v>
      </c>
    </row>
    <row r="657" spans="1:9">
      <c r="A657" s="56">
        <v>151</v>
      </c>
      <c r="B657" s="57">
        <f>PRRAS!C670</f>
        <v>656</v>
      </c>
      <c r="C657" s="57">
        <f>PRRAS!D670</f>
        <v>0</v>
      </c>
      <c r="D657" s="57">
        <f>PRRAS!E670</f>
        <v>0</v>
      </c>
      <c r="E657" s="57">
        <v>0</v>
      </c>
      <c r="F657" s="57">
        <v>0</v>
      </c>
      <c r="G657" s="58">
        <f t="shared" si="20"/>
        <v>0</v>
      </c>
      <c r="H657" s="58">
        <f t="shared" si="21"/>
        <v>0</v>
      </c>
      <c r="I657" s="59">
        <v>0</v>
      </c>
    </row>
    <row r="658" spans="1:9">
      <c r="A658" s="56">
        <v>151</v>
      </c>
      <c r="B658" s="57">
        <f>PRRAS!C671</f>
        <v>657</v>
      </c>
      <c r="C658" s="57">
        <f>PRRAS!D671</f>
        <v>0</v>
      </c>
      <c r="D658" s="57">
        <f>PRRAS!E671</f>
        <v>0</v>
      </c>
      <c r="E658" s="57">
        <v>0</v>
      </c>
      <c r="F658" s="57">
        <v>0</v>
      </c>
      <c r="G658" s="58">
        <f t="shared" si="20"/>
        <v>0</v>
      </c>
      <c r="H658" s="58">
        <f t="shared" si="21"/>
        <v>0</v>
      </c>
      <c r="I658" s="59">
        <v>0</v>
      </c>
    </row>
    <row r="659" spans="1:9">
      <c r="A659" s="56">
        <v>151</v>
      </c>
      <c r="B659" s="57">
        <f>PRRAS!C672</f>
        <v>658</v>
      </c>
      <c r="C659" s="57">
        <f>PRRAS!D672</f>
        <v>14061</v>
      </c>
      <c r="D659" s="57">
        <f>PRRAS!E672</f>
        <v>119075</v>
      </c>
      <c r="E659" s="57">
        <v>0</v>
      </c>
      <c r="F659" s="57">
        <v>0</v>
      </c>
      <c r="G659" s="58">
        <f t="shared" si="20"/>
        <v>165954.83800000002</v>
      </c>
      <c r="H659" s="58">
        <f t="shared" si="21"/>
        <v>0</v>
      </c>
      <c r="I659" s="59">
        <v>0</v>
      </c>
    </row>
    <row r="660" spans="1:9">
      <c r="A660" s="56">
        <v>151</v>
      </c>
      <c r="B660" s="57">
        <f>PRRAS!C673</f>
        <v>659</v>
      </c>
      <c r="C660" s="57">
        <f>PRRAS!D673</f>
        <v>0</v>
      </c>
      <c r="D660" s="57">
        <f>PRRAS!E673</f>
        <v>0</v>
      </c>
      <c r="E660" s="57">
        <v>0</v>
      </c>
      <c r="F660" s="57">
        <v>0</v>
      </c>
      <c r="G660" s="58">
        <f t="shared" si="20"/>
        <v>0</v>
      </c>
      <c r="H660" s="58">
        <f t="shared" si="21"/>
        <v>0</v>
      </c>
      <c r="I660" s="59">
        <v>0</v>
      </c>
    </row>
    <row r="661" spans="1:9">
      <c r="A661" s="56">
        <v>151</v>
      </c>
      <c r="B661" s="57">
        <f>PRRAS!C674</f>
        <v>660</v>
      </c>
      <c r="C661" s="57">
        <f>PRRAS!D674</f>
        <v>0</v>
      </c>
      <c r="D661" s="57">
        <f>PRRAS!E674</f>
        <v>0</v>
      </c>
      <c r="E661" s="57">
        <v>0</v>
      </c>
      <c r="F661" s="57">
        <v>0</v>
      </c>
      <c r="G661" s="58">
        <f t="shared" si="20"/>
        <v>0</v>
      </c>
      <c r="H661" s="58">
        <f t="shared" si="21"/>
        <v>0</v>
      </c>
      <c r="I661" s="59">
        <v>0</v>
      </c>
    </row>
    <row r="662" spans="1:9">
      <c r="A662" s="56">
        <v>151</v>
      </c>
      <c r="B662" s="57">
        <f>PRRAS!C675</f>
        <v>661</v>
      </c>
      <c r="C662" s="57">
        <f>PRRAS!D675</f>
        <v>0</v>
      </c>
      <c r="D662" s="57">
        <f>PRRAS!E675</f>
        <v>0</v>
      </c>
      <c r="E662" s="57">
        <v>0</v>
      </c>
      <c r="F662" s="57">
        <v>0</v>
      </c>
      <c r="G662" s="58">
        <f t="shared" si="20"/>
        <v>0</v>
      </c>
      <c r="H662" s="58">
        <f t="shared" si="21"/>
        <v>0</v>
      </c>
      <c r="I662" s="59">
        <v>0</v>
      </c>
    </row>
    <row r="663" spans="1:9">
      <c r="A663" s="56">
        <v>151</v>
      </c>
      <c r="B663" s="57">
        <f>PRRAS!C676</f>
        <v>662</v>
      </c>
      <c r="C663" s="57">
        <f>PRRAS!D676</f>
        <v>0</v>
      </c>
      <c r="D663" s="57">
        <f>PRRAS!E676</f>
        <v>0</v>
      </c>
      <c r="E663" s="57">
        <v>0</v>
      </c>
      <c r="F663" s="57">
        <v>0</v>
      </c>
      <c r="G663" s="58">
        <f t="shared" si="20"/>
        <v>0</v>
      </c>
      <c r="H663" s="58">
        <f t="shared" si="21"/>
        <v>0</v>
      </c>
      <c r="I663" s="59">
        <v>0</v>
      </c>
    </row>
    <row r="664" spans="1:9">
      <c r="A664" s="56">
        <v>151</v>
      </c>
      <c r="B664" s="57">
        <f>PRRAS!C677</f>
        <v>663</v>
      </c>
      <c r="C664" s="57">
        <f>PRRAS!D677</f>
        <v>0</v>
      </c>
      <c r="D664" s="57">
        <f>PRRAS!E677</f>
        <v>0</v>
      </c>
      <c r="E664" s="57">
        <v>0</v>
      </c>
      <c r="F664" s="57">
        <v>0</v>
      </c>
      <c r="G664" s="58">
        <f t="shared" si="20"/>
        <v>0</v>
      </c>
      <c r="H664" s="58">
        <f t="shared" si="21"/>
        <v>0</v>
      </c>
      <c r="I664" s="59">
        <v>0</v>
      </c>
    </row>
    <row r="665" spans="1:9">
      <c r="A665" s="56">
        <v>151</v>
      </c>
      <c r="B665" s="57">
        <f>PRRAS!C678</f>
        <v>664</v>
      </c>
      <c r="C665" s="57">
        <f>PRRAS!D678</f>
        <v>3120967</v>
      </c>
      <c r="D665" s="57">
        <f>PRRAS!E678</f>
        <v>2818209</v>
      </c>
      <c r="E665" s="57">
        <v>0</v>
      </c>
      <c r="F665" s="57">
        <v>0</v>
      </c>
      <c r="G665" s="58">
        <f t="shared" si="20"/>
        <v>5814903.6400000006</v>
      </c>
      <c r="H665" s="58">
        <f t="shared" si="21"/>
        <v>0</v>
      </c>
      <c r="I665" s="59">
        <v>0</v>
      </c>
    </row>
    <row r="666" spans="1:9">
      <c r="A666" s="56">
        <v>151</v>
      </c>
      <c r="B666" s="57">
        <f>PRRAS!C679</f>
        <v>665</v>
      </c>
      <c r="C666" s="57">
        <f>PRRAS!D679</f>
        <v>23977</v>
      </c>
      <c r="D666" s="57">
        <f>PRRAS!E679</f>
        <v>19331</v>
      </c>
      <c r="E666" s="57">
        <v>0</v>
      </c>
      <c r="F666" s="57">
        <v>0</v>
      </c>
      <c r="G666" s="58">
        <f t="shared" si="20"/>
        <v>41654.935000000005</v>
      </c>
      <c r="H666" s="58">
        <f t="shared" si="21"/>
        <v>0</v>
      </c>
      <c r="I666" s="59">
        <v>0</v>
      </c>
    </row>
    <row r="667" spans="1:9">
      <c r="A667" s="56">
        <v>151</v>
      </c>
      <c r="B667" s="57">
        <f>PRRAS!C680</f>
        <v>666</v>
      </c>
      <c r="C667" s="57">
        <f>PRRAS!D680</f>
        <v>36518</v>
      </c>
      <c r="D667" s="57">
        <f>PRRAS!E680</f>
        <v>0</v>
      </c>
      <c r="E667" s="57">
        <v>0</v>
      </c>
      <c r="F667" s="57">
        <v>0</v>
      </c>
      <c r="G667" s="58">
        <f t="shared" si="20"/>
        <v>24320.988000000001</v>
      </c>
      <c r="H667" s="58">
        <f t="shared" si="21"/>
        <v>0</v>
      </c>
      <c r="I667" s="59">
        <v>0</v>
      </c>
    </row>
    <row r="668" spans="1:9">
      <c r="A668" s="56">
        <v>151</v>
      </c>
      <c r="B668" s="57">
        <f>PRRAS!C681</f>
        <v>667</v>
      </c>
      <c r="C668" s="57">
        <f>PRRAS!D681</f>
        <v>0</v>
      </c>
      <c r="D668" s="57">
        <f>PRRAS!E681</f>
        <v>0</v>
      </c>
      <c r="E668" s="57">
        <v>0</v>
      </c>
      <c r="F668" s="57">
        <v>0</v>
      </c>
      <c r="G668" s="58">
        <f t="shared" si="20"/>
        <v>0</v>
      </c>
      <c r="H668" s="58">
        <f t="shared" si="21"/>
        <v>0</v>
      </c>
      <c r="I668" s="59">
        <v>0</v>
      </c>
    </row>
    <row r="669" spans="1:9">
      <c r="A669" s="56">
        <v>151</v>
      </c>
      <c r="B669" s="57">
        <f>PRRAS!C682</f>
        <v>668</v>
      </c>
      <c r="C669" s="57">
        <f>PRRAS!D682</f>
        <v>0</v>
      </c>
      <c r="D669" s="57">
        <f>PRRAS!E682</f>
        <v>26693</v>
      </c>
      <c r="E669" s="57">
        <v>0</v>
      </c>
      <c r="F669" s="57">
        <v>0</v>
      </c>
      <c r="G669" s="58">
        <f t="shared" si="20"/>
        <v>35661.848000000005</v>
      </c>
      <c r="H669" s="58">
        <f t="shared" si="21"/>
        <v>0</v>
      </c>
      <c r="I669" s="59">
        <v>0</v>
      </c>
    </row>
    <row r="670" spans="1:9">
      <c r="A670" s="56">
        <v>151</v>
      </c>
      <c r="B670" s="57">
        <f>PRRAS!C683</f>
        <v>669</v>
      </c>
      <c r="C670" s="57">
        <f>PRRAS!D683</f>
        <v>0</v>
      </c>
      <c r="D670" s="57">
        <f>PRRAS!E683</f>
        <v>0</v>
      </c>
      <c r="E670" s="57">
        <v>0</v>
      </c>
      <c r="F670" s="57">
        <v>0</v>
      </c>
      <c r="G670" s="58">
        <f t="shared" si="20"/>
        <v>0</v>
      </c>
      <c r="H670" s="58">
        <f t="shared" si="21"/>
        <v>0</v>
      </c>
      <c r="I670" s="59">
        <v>0</v>
      </c>
    </row>
    <row r="671" spans="1:9">
      <c r="A671" s="56">
        <v>151</v>
      </c>
      <c r="B671" s="57">
        <f>PRRAS!C684</f>
        <v>670</v>
      </c>
      <c r="C671" s="57">
        <f>PRRAS!D684</f>
        <v>0</v>
      </c>
      <c r="D671" s="57">
        <f>PRRAS!E684</f>
        <v>0</v>
      </c>
      <c r="E671" s="57">
        <v>0</v>
      </c>
      <c r="F671" s="57">
        <v>0</v>
      </c>
      <c r="G671" s="58">
        <f t="shared" si="20"/>
        <v>0</v>
      </c>
      <c r="H671" s="58">
        <f t="shared" si="21"/>
        <v>0</v>
      </c>
      <c r="I671" s="59">
        <v>0</v>
      </c>
    </row>
    <row r="672" spans="1:9">
      <c r="A672" s="56">
        <v>151</v>
      </c>
      <c r="B672" s="57">
        <f>PRRAS!C685</f>
        <v>671</v>
      </c>
      <c r="C672" s="57">
        <f>PRRAS!D685</f>
        <v>0</v>
      </c>
      <c r="D672" s="57">
        <f>PRRAS!E685</f>
        <v>0</v>
      </c>
      <c r="E672" s="57">
        <v>0</v>
      </c>
      <c r="F672" s="57">
        <v>0</v>
      </c>
      <c r="G672" s="58">
        <f t="shared" si="20"/>
        <v>0</v>
      </c>
      <c r="H672" s="58">
        <f t="shared" si="21"/>
        <v>0</v>
      </c>
      <c r="I672" s="59">
        <v>0</v>
      </c>
    </row>
    <row r="673" spans="1:9">
      <c r="A673" s="56">
        <v>151</v>
      </c>
      <c r="B673" s="57">
        <f>PRRAS!C686</f>
        <v>672</v>
      </c>
      <c r="C673" s="57">
        <f>PRRAS!D686</f>
        <v>0</v>
      </c>
      <c r="D673" s="57">
        <f>PRRAS!E686</f>
        <v>0</v>
      </c>
      <c r="E673" s="57">
        <v>0</v>
      </c>
      <c r="F673" s="57">
        <v>0</v>
      </c>
      <c r="G673" s="58">
        <f t="shared" si="20"/>
        <v>0</v>
      </c>
      <c r="H673" s="58">
        <f t="shared" si="21"/>
        <v>0</v>
      </c>
      <c r="I673" s="59">
        <v>0</v>
      </c>
    </row>
    <row r="674" spans="1:9">
      <c r="A674" s="56">
        <v>151</v>
      </c>
      <c r="B674" s="57">
        <f>PRRAS!C687</f>
        <v>673</v>
      </c>
      <c r="C674" s="57">
        <f>PRRAS!D687</f>
        <v>0</v>
      </c>
      <c r="D674" s="57">
        <f>PRRAS!E687</f>
        <v>0</v>
      </c>
      <c r="E674" s="57">
        <v>0</v>
      </c>
      <c r="F674" s="57">
        <v>0</v>
      </c>
      <c r="G674" s="58">
        <f t="shared" si="20"/>
        <v>0</v>
      </c>
      <c r="H674" s="58">
        <f t="shared" si="21"/>
        <v>0</v>
      </c>
      <c r="I674" s="59">
        <v>0</v>
      </c>
    </row>
    <row r="675" spans="1:9">
      <c r="A675" s="56">
        <v>151</v>
      </c>
      <c r="B675" s="57">
        <f>PRRAS!C688</f>
        <v>674</v>
      </c>
      <c r="C675" s="57">
        <f>PRRAS!D688</f>
        <v>0</v>
      </c>
      <c r="D675" s="57">
        <f>PRRAS!E688</f>
        <v>0</v>
      </c>
      <c r="E675" s="57">
        <v>0</v>
      </c>
      <c r="F675" s="57">
        <v>0</v>
      </c>
      <c r="G675" s="58">
        <f t="shared" si="20"/>
        <v>0</v>
      </c>
      <c r="H675" s="58">
        <f t="shared" si="21"/>
        <v>0</v>
      </c>
      <c r="I675" s="59">
        <v>0</v>
      </c>
    </row>
    <row r="676" spans="1:9">
      <c r="A676" s="56">
        <v>151</v>
      </c>
      <c r="B676" s="57">
        <f>PRRAS!C689</f>
        <v>675</v>
      </c>
      <c r="C676" s="57">
        <f>PRRAS!D689</f>
        <v>0</v>
      </c>
      <c r="D676" s="57">
        <f>PRRAS!E689</f>
        <v>0</v>
      </c>
      <c r="E676" s="57">
        <v>0</v>
      </c>
      <c r="F676" s="57">
        <v>0</v>
      </c>
      <c r="G676" s="58">
        <f t="shared" si="20"/>
        <v>0</v>
      </c>
      <c r="H676" s="58">
        <f t="shared" si="21"/>
        <v>0</v>
      </c>
      <c r="I676" s="59">
        <v>0</v>
      </c>
    </row>
    <row r="677" spans="1:9">
      <c r="A677" s="56">
        <v>151</v>
      </c>
      <c r="B677" s="57">
        <f>PRRAS!C690</f>
        <v>676</v>
      </c>
      <c r="C677" s="57">
        <f>PRRAS!D690</f>
        <v>0</v>
      </c>
      <c r="D677" s="57">
        <f>PRRAS!E690</f>
        <v>0</v>
      </c>
      <c r="E677" s="57">
        <v>0</v>
      </c>
      <c r="F677" s="57">
        <v>0</v>
      </c>
      <c r="G677" s="58">
        <f t="shared" si="20"/>
        <v>0</v>
      </c>
      <c r="H677" s="58">
        <f t="shared" si="21"/>
        <v>0</v>
      </c>
      <c r="I677" s="59">
        <v>0</v>
      </c>
    </row>
    <row r="678" spans="1:9">
      <c r="A678" s="56">
        <v>151</v>
      </c>
      <c r="B678" s="57">
        <f>PRRAS!C691</f>
        <v>677</v>
      </c>
      <c r="C678" s="57">
        <f>PRRAS!D691</f>
        <v>0</v>
      </c>
      <c r="D678" s="57">
        <f>PRRAS!E691</f>
        <v>0</v>
      </c>
      <c r="E678" s="57">
        <v>0</v>
      </c>
      <c r="F678" s="57">
        <v>0</v>
      </c>
      <c r="G678" s="58">
        <f t="shared" si="20"/>
        <v>0</v>
      </c>
      <c r="H678" s="58">
        <f t="shared" si="21"/>
        <v>0</v>
      </c>
      <c r="I678" s="59">
        <v>0</v>
      </c>
    </row>
    <row r="679" spans="1:9">
      <c r="A679" s="56">
        <v>151</v>
      </c>
      <c r="B679" s="57">
        <f>PRRAS!C692</f>
        <v>678</v>
      </c>
      <c r="C679" s="57">
        <f>PRRAS!D692</f>
        <v>0</v>
      </c>
      <c r="D679" s="57">
        <f>PRRAS!E692</f>
        <v>0</v>
      </c>
      <c r="E679" s="57">
        <v>0</v>
      </c>
      <c r="F679" s="57">
        <v>0</v>
      </c>
      <c r="G679" s="58">
        <f t="shared" si="20"/>
        <v>0</v>
      </c>
      <c r="H679" s="58">
        <f t="shared" si="21"/>
        <v>0</v>
      </c>
      <c r="I679" s="59">
        <v>0</v>
      </c>
    </row>
    <row r="680" spans="1:9">
      <c r="A680" s="56">
        <v>151</v>
      </c>
      <c r="B680" s="57">
        <f>PRRAS!C693</f>
        <v>679</v>
      </c>
      <c r="C680" s="57">
        <f>PRRAS!D693</f>
        <v>0</v>
      </c>
      <c r="D680" s="57">
        <f>PRRAS!E693</f>
        <v>0</v>
      </c>
      <c r="E680" s="57">
        <v>0</v>
      </c>
      <c r="F680" s="57">
        <v>0</v>
      </c>
      <c r="G680" s="58">
        <f t="shared" si="20"/>
        <v>0</v>
      </c>
      <c r="H680" s="58">
        <f t="shared" si="21"/>
        <v>0</v>
      </c>
      <c r="I680" s="59">
        <v>0</v>
      </c>
    </row>
    <row r="681" spans="1:9">
      <c r="A681" s="56">
        <v>151</v>
      </c>
      <c r="B681" s="57">
        <f>PRRAS!C694</f>
        <v>680</v>
      </c>
      <c r="C681" s="57">
        <f>PRRAS!D694</f>
        <v>0</v>
      </c>
      <c r="D681" s="57">
        <f>PRRAS!E694</f>
        <v>0</v>
      </c>
      <c r="E681" s="57">
        <v>0</v>
      </c>
      <c r="F681" s="57">
        <v>0</v>
      </c>
      <c r="G681" s="58">
        <f t="shared" si="20"/>
        <v>0</v>
      </c>
      <c r="H681" s="58">
        <f t="shared" si="21"/>
        <v>0</v>
      </c>
      <c r="I681" s="59">
        <v>0</v>
      </c>
    </row>
    <row r="682" spans="1:9">
      <c r="A682" s="56">
        <v>151</v>
      </c>
      <c r="B682" s="57">
        <f>PRRAS!C695</f>
        <v>681</v>
      </c>
      <c r="C682" s="57">
        <f>PRRAS!D695</f>
        <v>0</v>
      </c>
      <c r="D682" s="57">
        <f>PRRAS!E695</f>
        <v>0</v>
      </c>
      <c r="E682" s="57">
        <v>0</v>
      </c>
      <c r="F682" s="57">
        <v>0</v>
      </c>
      <c r="G682" s="58">
        <f t="shared" si="20"/>
        <v>0</v>
      </c>
      <c r="H682" s="58">
        <f t="shared" si="21"/>
        <v>0</v>
      </c>
      <c r="I682" s="59">
        <v>0</v>
      </c>
    </row>
    <row r="683" spans="1:9">
      <c r="A683" s="56">
        <v>151</v>
      </c>
      <c r="B683" s="57">
        <f>PRRAS!C696</f>
        <v>682</v>
      </c>
      <c r="C683" s="57">
        <f>PRRAS!D696</f>
        <v>0</v>
      </c>
      <c r="D683" s="57">
        <f>PRRAS!E696</f>
        <v>0</v>
      </c>
      <c r="E683" s="57">
        <v>0</v>
      </c>
      <c r="F683" s="57">
        <v>0</v>
      </c>
      <c r="G683" s="58">
        <f t="shared" si="20"/>
        <v>0</v>
      </c>
      <c r="H683" s="58">
        <f t="shared" si="21"/>
        <v>0</v>
      </c>
      <c r="I683" s="59">
        <v>0</v>
      </c>
    </row>
    <row r="684" spans="1:9">
      <c r="A684" s="56">
        <v>151</v>
      </c>
      <c r="B684" s="57">
        <f>PRRAS!C697</f>
        <v>683</v>
      </c>
      <c r="C684" s="57">
        <f>PRRAS!D697</f>
        <v>0</v>
      </c>
      <c r="D684" s="57">
        <f>PRRAS!E697</f>
        <v>0</v>
      </c>
      <c r="E684" s="57">
        <v>0</v>
      </c>
      <c r="F684" s="57">
        <v>0</v>
      </c>
      <c r="G684" s="58">
        <f t="shared" si="20"/>
        <v>0</v>
      </c>
      <c r="H684" s="58">
        <f t="shared" si="21"/>
        <v>0</v>
      </c>
      <c r="I684" s="59">
        <v>0</v>
      </c>
    </row>
    <row r="685" spans="1:9">
      <c r="A685" s="56">
        <v>151</v>
      </c>
      <c r="B685" s="57">
        <f>PRRAS!C698</f>
        <v>684</v>
      </c>
      <c r="C685" s="57">
        <f>PRRAS!D698</f>
        <v>174721</v>
      </c>
      <c r="D685" s="57">
        <f>PRRAS!E698</f>
        <v>129230</v>
      </c>
      <c r="E685" s="57">
        <v>0</v>
      </c>
      <c r="F685" s="57">
        <v>0</v>
      </c>
      <c r="G685" s="58">
        <f t="shared" si="20"/>
        <v>296295.804</v>
      </c>
      <c r="H685" s="58">
        <f t="shared" si="21"/>
        <v>0</v>
      </c>
      <c r="I685" s="59">
        <v>0</v>
      </c>
    </row>
    <row r="686" spans="1:9">
      <c r="A686" s="56">
        <v>151</v>
      </c>
      <c r="B686" s="57">
        <f>PRRAS!C699</f>
        <v>685</v>
      </c>
      <c r="C686" s="57">
        <f>PRRAS!D699</f>
        <v>0</v>
      </c>
      <c r="D686" s="57">
        <f>PRRAS!E699</f>
        <v>0</v>
      </c>
      <c r="E686" s="57">
        <v>0</v>
      </c>
      <c r="F686" s="57">
        <v>0</v>
      </c>
      <c r="G686" s="58">
        <f t="shared" si="20"/>
        <v>0</v>
      </c>
      <c r="H686" s="58">
        <f t="shared" si="21"/>
        <v>0</v>
      </c>
      <c r="I686" s="59">
        <v>0</v>
      </c>
    </row>
    <row r="687" spans="1:9">
      <c r="A687" s="56">
        <v>151</v>
      </c>
      <c r="B687" s="57">
        <f>PRRAS!C700</f>
        <v>686</v>
      </c>
      <c r="C687" s="57">
        <f>PRRAS!D700</f>
        <v>0</v>
      </c>
      <c r="D687" s="57">
        <f>PRRAS!E700</f>
        <v>0</v>
      </c>
      <c r="E687" s="57">
        <v>0</v>
      </c>
      <c r="F687" s="57">
        <v>0</v>
      </c>
      <c r="G687" s="58">
        <f t="shared" si="20"/>
        <v>0</v>
      </c>
      <c r="H687" s="58">
        <f t="shared" si="21"/>
        <v>0</v>
      </c>
      <c r="I687" s="59">
        <v>0</v>
      </c>
    </row>
    <row r="688" spans="1:9">
      <c r="A688" s="56">
        <v>151</v>
      </c>
      <c r="B688" s="57">
        <f>PRRAS!C701</f>
        <v>687</v>
      </c>
      <c r="C688" s="57">
        <f>PRRAS!D701</f>
        <v>0</v>
      </c>
      <c r="D688" s="57">
        <f>PRRAS!E701</f>
        <v>0</v>
      </c>
      <c r="E688" s="57">
        <v>0</v>
      </c>
      <c r="F688" s="57">
        <v>0</v>
      </c>
      <c r="G688" s="58">
        <f t="shared" si="20"/>
        <v>0</v>
      </c>
      <c r="H688" s="58">
        <f t="shared" si="21"/>
        <v>0</v>
      </c>
      <c r="I688" s="59">
        <v>0</v>
      </c>
    </row>
    <row r="689" spans="1:9">
      <c r="A689" s="56">
        <v>151</v>
      </c>
      <c r="B689" s="57">
        <f>PRRAS!C702</f>
        <v>688</v>
      </c>
      <c r="C689" s="57">
        <f>PRRAS!D702</f>
        <v>12554</v>
      </c>
      <c r="D689" s="57">
        <f>PRRAS!E702</f>
        <v>3702</v>
      </c>
      <c r="E689" s="57">
        <v>0</v>
      </c>
      <c r="F689" s="57">
        <v>0</v>
      </c>
      <c r="G689" s="58">
        <f t="shared" si="20"/>
        <v>13731.103999999999</v>
      </c>
      <c r="H689" s="58">
        <f t="shared" si="21"/>
        <v>0</v>
      </c>
      <c r="I689" s="59">
        <v>0</v>
      </c>
    </row>
    <row r="690" spans="1:9">
      <c r="A690" s="56">
        <v>151</v>
      </c>
      <c r="B690" s="57">
        <f>PRRAS!C703</f>
        <v>689</v>
      </c>
      <c r="C690" s="57">
        <f>PRRAS!D703</f>
        <v>102156</v>
      </c>
      <c r="D690" s="57">
        <f>PRRAS!E703</f>
        <v>73993</v>
      </c>
      <c r="E690" s="57">
        <v>0</v>
      </c>
      <c r="F690" s="57">
        <v>0</v>
      </c>
      <c r="G690" s="58">
        <f t="shared" si="20"/>
        <v>172347.83799999999</v>
      </c>
      <c r="H690" s="58">
        <f t="shared" si="21"/>
        <v>0</v>
      </c>
      <c r="I690" s="59">
        <v>0</v>
      </c>
    </row>
    <row r="691" spans="1:9">
      <c r="A691" s="56">
        <v>151</v>
      </c>
      <c r="B691" s="57">
        <f>PRRAS!C704</f>
        <v>690</v>
      </c>
      <c r="C691" s="57">
        <f>PRRAS!D704</f>
        <v>0</v>
      </c>
      <c r="D691" s="57">
        <f>PRRAS!E704</f>
        <v>0</v>
      </c>
      <c r="E691" s="57">
        <v>0</v>
      </c>
      <c r="F691" s="57">
        <v>0</v>
      </c>
      <c r="G691" s="58">
        <f t="shared" si="20"/>
        <v>0</v>
      </c>
      <c r="H691" s="58">
        <f t="shared" si="21"/>
        <v>0</v>
      </c>
      <c r="I691" s="59">
        <v>0</v>
      </c>
    </row>
    <row r="692" spans="1:9">
      <c r="A692" s="56">
        <v>151</v>
      </c>
      <c r="B692" s="57">
        <f>PRRAS!C705</f>
        <v>691</v>
      </c>
      <c r="C692" s="57">
        <f>PRRAS!D705</f>
        <v>5949</v>
      </c>
      <c r="D692" s="57">
        <f>PRRAS!E705</f>
        <v>6010</v>
      </c>
      <c r="E692" s="57">
        <v>0</v>
      </c>
      <c r="F692" s="57">
        <v>0</v>
      </c>
      <c r="G692" s="58">
        <f t="shared" si="20"/>
        <v>12416.579</v>
      </c>
      <c r="H692" s="58">
        <f t="shared" si="21"/>
        <v>0</v>
      </c>
      <c r="I692" s="59">
        <v>0</v>
      </c>
    </row>
    <row r="693" spans="1:9">
      <c r="A693" s="56">
        <v>151</v>
      </c>
      <c r="B693" s="57">
        <f>PRRAS!C706</f>
        <v>692</v>
      </c>
      <c r="C693" s="57">
        <f>PRRAS!D706</f>
        <v>0</v>
      </c>
      <c r="D693" s="57">
        <f>PRRAS!E706</f>
        <v>0</v>
      </c>
      <c r="E693" s="57">
        <v>0</v>
      </c>
      <c r="F693" s="57">
        <v>0</v>
      </c>
      <c r="G693" s="58">
        <f t="shared" si="20"/>
        <v>0</v>
      </c>
      <c r="H693" s="58">
        <f t="shared" si="21"/>
        <v>0</v>
      </c>
      <c r="I693" s="59">
        <v>0</v>
      </c>
    </row>
    <row r="694" spans="1:9">
      <c r="A694" s="56">
        <v>151</v>
      </c>
      <c r="B694" s="57">
        <f>PRRAS!C707</f>
        <v>693</v>
      </c>
      <c r="C694" s="57">
        <f>PRRAS!D707</f>
        <v>2789</v>
      </c>
      <c r="D694" s="57">
        <f>PRRAS!E707</f>
        <v>1135</v>
      </c>
      <c r="E694" s="57">
        <v>0</v>
      </c>
      <c r="F694" s="57">
        <v>0</v>
      </c>
      <c r="G694" s="58">
        <f t="shared" si="20"/>
        <v>3505.8869999999997</v>
      </c>
      <c r="H694" s="58">
        <f t="shared" si="21"/>
        <v>0</v>
      </c>
      <c r="I694" s="59">
        <v>0</v>
      </c>
    </row>
    <row r="695" spans="1:9">
      <c r="A695" s="56">
        <v>151</v>
      </c>
      <c r="B695" s="57">
        <f>PRRAS!C708</f>
        <v>694</v>
      </c>
      <c r="C695" s="57">
        <f>PRRAS!D708</f>
        <v>0</v>
      </c>
      <c r="D695" s="57">
        <f>PRRAS!E708</f>
        <v>0</v>
      </c>
      <c r="E695" s="57">
        <v>0</v>
      </c>
      <c r="F695" s="57">
        <v>0</v>
      </c>
      <c r="G695" s="58">
        <f t="shared" si="20"/>
        <v>0</v>
      </c>
      <c r="H695" s="58">
        <f t="shared" si="21"/>
        <v>0</v>
      </c>
      <c r="I695" s="59">
        <v>0</v>
      </c>
    </row>
    <row r="696" spans="1:9">
      <c r="A696" s="56">
        <v>151</v>
      </c>
      <c r="B696" s="57">
        <f>PRRAS!C709</f>
        <v>695</v>
      </c>
      <c r="C696" s="57">
        <f>PRRAS!D709</f>
        <v>0</v>
      </c>
      <c r="D696" s="57">
        <f>PRRAS!E709</f>
        <v>0</v>
      </c>
      <c r="E696" s="57">
        <v>0</v>
      </c>
      <c r="F696" s="57">
        <v>0</v>
      </c>
      <c r="G696" s="58">
        <f t="shared" si="20"/>
        <v>0</v>
      </c>
      <c r="H696" s="58">
        <f t="shared" si="21"/>
        <v>0</v>
      </c>
      <c r="I696" s="59">
        <v>0</v>
      </c>
    </row>
    <row r="697" spans="1:9">
      <c r="A697" s="56">
        <v>151</v>
      </c>
      <c r="B697" s="57">
        <f>PRRAS!C710</f>
        <v>696</v>
      </c>
      <c r="C697" s="57">
        <f>PRRAS!D710</f>
        <v>0</v>
      </c>
      <c r="D697" s="57">
        <f>PRRAS!E710</f>
        <v>0</v>
      </c>
      <c r="E697" s="57">
        <v>0</v>
      </c>
      <c r="F697" s="57">
        <v>0</v>
      </c>
      <c r="G697" s="58">
        <f t="shared" si="20"/>
        <v>0</v>
      </c>
      <c r="H697" s="58">
        <f t="shared" si="21"/>
        <v>0</v>
      </c>
      <c r="I697" s="59">
        <v>0</v>
      </c>
    </row>
    <row r="698" spans="1:9">
      <c r="A698" s="56">
        <v>151</v>
      </c>
      <c r="B698" s="57">
        <f>PRRAS!C711</f>
        <v>697</v>
      </c>
      <c r="C698" s="57">
        <f>PRRAS!D711</f>
        <v>0</v>
      </c>
      <c r="D698" s="57">
        <f>PRRAS!E711</f>
        <v>0</v>
      </c>
      <c r="E698" s="57">
        <v>0</v>
      </c>
      <c r="F698" s="57">
        <v>0</v>
      </c>
      <c r="G698" s="58">
        <f t="shared" si="20"/>
        <v>0</v>
      </c>
      <c r="H698" s="58">
        <f t="shared" si="21"/>
        <v>0</v>
      </c>
      <c r="I698" s="59">
        <v>0</v>
      </c>
    </row>
    <row r="699" spans="1:9">
      <c r="A699" s="56">
        <v>151</v>
      </c>
      <c r="B699" s="57">
        <f>PRRAS!C712</f>
        <v>698</v>
      </c>
      <c r="C699" s="57">
        <f>PRRAS!D712</f>
        <v>0</v>
      </c>
      <c r="D699" s="57">
        <f>PRRAS!E712</f>
        <v>0</v>
      </c>
      <c r="E699" s="57">
        <v>0</v>
      </c>
      <c r="F699" s="57">
        <v>0</v>
      </c>
      <c r="G699" s="58">
        <f t="shared" si="20"/>
        <v>0</v>
      </c>
      <c r="H699" s="58">
        <f t="shared" si="21"/>
        <v>0</v>
      </c>
      <c r="I699" s="59">
        <v>0</v>
      </c>
    </row>
    <row r="700" spans="1:9">
      <c r="A700" s="56">
        <v>151</v>
      </c>
      <c r="B700" s="57">
        <f>PRRAS!C713</f>
        <v>699</v>
      </c>
      <c r="C700" s="57">
        <f>PRRAS!D713</f>
        <v>0</v>
      </c>
      <c r="D700" s="57">
        <f>PRRAS!E713</f>
        <v>0</v>
      </c>
      <c r="E700" s="57">
        <v>0</v>
      </c>
      <c r="F700" s="57">
        <v>0</v>
      </c>
      <c r="G700" s="58">
        <f t="shared" si="20"/>
        <v>0</v>
      </c>
      <c r="H700" s="58">
        <f t="shared" si="21"/>
        <v>0</v>
      </c>
      <c r="I700" s="59">
        <v>0</v>
      </c>
    </row>
    <row r="701" spans="1:9">
      <c r="A701" s="56">
        <v>151</v>
      </c>
      <c r="B701" s="57">
        <f>PRRAS!C714</f>
        <v>700</v>
      </c>
      <c r="C701" s="57">
        <f>PRRAS!D714</f>
        <v>0</v>
      </c>
      <c r="D701" s="57">
        <f>PRRAS!E714</f>
        <v>0</v>
      </c>
      <c r="E701" s="57">
        <v>0</v>
      </c>
      <c r="F701" s="57">
        <v>0</v>
      </c>
      <c r="G701" s="58">
        <f t="shared" si="20"/>
        <v>0</v>
      </c>
      <c r="H701" s="58">
        <f t="shared" si="21"/>
        <v>0</v>
      </c>
      <c r="I701" s="59">
        <v>0</v>
      </c>
    </row>
    <row r="702" spans="1:9">
      <c r="A702" s="56">
        <v>151</v>
      </c>
      <c r="B702" s="57">
        <f>PRRAS!C715</f>
        <v>701</v>
      </c>
      <c r="C702" s="57">
        <f>PRRAS!D715</f>
        <v>0</v>
      </c>
      <c r="D702" s="57">
        <f>PRRAS!E715</f>
        <v>0</v>
      </c>
      <c r="E702" s="57">
        <v>0</v>
      </c>
      <c r="F702" s="57">
        <v>0</v>
      </c>
      <c r="G702" s="58">
        <f t="shared" si="20"/>
        <v>0</v>
      </c>
      <c r="H702" s="58">
        <f t="shared" si="21"/>
        <v>0</v>
      </c>
      <c r="I702" s="59">
        <v>0</v>
      </c>
    </row>
    <row r="703" spans="1:9">
      <c r="A703" s="56">
        <v>151</v>
      </c>
      <c r="B703" s="57">
        <f>PRRAS!C716</f>
        <v>702</v>
      </c>
      <c r="C703" s="57">
        <f>PRRAS!D716</f>
        <v>0</v>
      </c>
      <c r="D703" s="57">
        <f>PRRAS!E716</f>
        <v>0</v>
      </c>
      <c r="E703" s="57">
        <v>0</v>
      </c>
      <c r="F703" s="57">
        <v>0</v>
      </c>
      <c r="G703" s="58">
        <f t="shared" si="20"/>
        <v>0</v>
      </c>
      <c r="H703" s="58">
        <f t="shared" si="21"/>
        <v>0</v>
      </c>
      <c r="I703" s="59">
        <v>0</v>
      </c>
    </row>
    <row r="704" spans="1:9">
      <c r="A704" s="56">
        <v>151</v>
      </c>
      <c r="B704" s="57">
        <f>PRRAS!C717</f>
        <v>703</v>
      </c>
      <c r="C704" s="57">
        <f>PRRAS!D717</f>
        <v>0</v>
      </c>
      <c r="D704" s="57">
        <f>PRRAS!E717</f>
        <v>0</v>
      </c>
      <c r="E704" s="57">
        <v>0</v>
      </c>
      <c r="F704" s="57">
        <v>0</v>
      </c>
      <c r="G704" s="58">
        <f t="shared" si="20"/>
        <v>0</v>
      </c>
      <c r="H704" s="58">
        <f t="shared" si="21"/>
        <v>0</v>
      </c>
      <c r="I704" s="59">
        <v>0</v>
      </c>
    </row>
    <row r="705" spans="1:9">
      <c r="A705" s="56">
        <v>151</v>
      </c>
      <c r="B705" s="57">
        <f>PRRAS!C718</f>
        <v>704</v>
      </c>
      <c r="C705" s="57">
        <f>PRRAS!D718</f>
        <v>0</v>
      </c>
      <c r="D705" s="57">
        <f>PRRAS!E718</f>
        <v>0</v>
      </c>
      <c r="E705" s="57">
        <v>0</v>
      </c>
      <c r="F705" s="57">
        <v>0</v>
      </c>
      <c r="G705" s="58">
        <f t="shared" si="20"/>
        <v>0</v>
      </c>
      <c r="H705" s="58">
        <f t="shared" si="21"/>
        <v>0</v>
      </c>
      <c r="I705" s="59">
        <v>0</v>
      </c>
    </row>
    <row r="706" spans="1:9">
      <c r="A706" s="56">
        <v>151</v>
      </c>
      <c r="B706" s="57">
        <f>PRRAS!C719</f>
        <v>705</v>
      </c>
      <c r="C706" s="57">
        <f>PRRAS!D719</f>
        <v>0</v>
      </c>
      <c r="D706" s="57">
        <f>PRRAS!E719</f>
        <v>0</v>
      </c>
      <c r="E706" s="57">
        <v>0</v>
      </c>
      <c r="F706" s="57">
        <v>0</v>
      </c>
      <c r="G706" s="58">
        <f t="shared" ref="G706:G769" si="22">(B706/1000)*(C706*1+D706*2)</f>
        <v>0</v>
      </c>
      <c r="H706" s="58">
        <f t="shared" ref="H706:H769" si="23">ABS(C706-ROUND(C706,0))+ABS(D706-ROUND(D706,0))</f>
        <v>0</v>
      </c>
      <c r="I706" s="59">
        <v>0</v>
      </c>
    </row>
    <row r="707" spans="1:9">
      <c r="A707" s="56">
        <v>151</v>
      </c>
      <c r="B707" s="57">
        <f>PRRAS!C720</f>
        <v>706</v>
      </c>
      <c r="C707" s="57">
        <f>PRRAS!D720</f>
        <v>0</v>
      </c>
      <c r="D707" s="57">
        <f>PRRAS!E720</f>
        <v>0</v>
      </c>
      <c r="E707" s="57">
        <v>0</v>
      </c>
      <c r="F707" s="57">
        <v>0</v>
      </c>
      <c r="G707" s="58">
        <f t="shared" si="22"/>
        <v>0</v>
      </c>
      <c r="H707" s="58">
        <f t="shared" si="23"/>
        <v>0</v>
      </c>
      <c r="I707" s="59">
        <v>0</v>
      </c>
    </row>
    <row r="708" spans="1:9">
      <c r="A708" s="56">
        <v>151</v>
      </c>
      <c r="B708" s="57">
        <f>PRRAS!C721</f>
        <v>707</v>
      </c>
      <c r="C708" s="57">
        <f>PRRAS!D721</f>
        <v>0</v>
      </c>
      <c r="D708" s="57">
        <f>PRRAS!E721</f>
        <v>0</v>
      </c>
      <c r="E708" s="57">
        <v>0</v>
      </c>
      <c r="F708" s="57">
        <v>0</v>
      </c>
      <c r="G708" s="58">
        <f t="shared" si="22"/>
        <v>0</v>
      </c>
      <c r="H708" s="58">
        <f t="shared" si="23"/>
        <v>0</v>
      </c>
      <c r="I708" s="59">
        <v>0</v>
      </c>
    </row>
    <row r="709" spans="1:9">
      <c r="A709" s="56">
        <v>151</v>
      </c>
      <c r="B709" s="57">
        <f>PRRAS!C722</f>
        <v>708</v>
      </c>
      <c r="C709" s="57">
        <f>PRRAS!D722</f>
        <v>0</v>
      </c>
      <c r="D709" s="57">
        <f>PRRAS!E722</f>
        <v>0</v>
      </c>
      <c r="E709" s="57">
        <v>0</v>
      </c>
      <c r="F709" s="57">
        <v>0</v>
      </c>
      <c r="G709" s="58">
        <f t="shared" si="22"/>
        <v>0</v>
      </c>
      <c r="H709" s="58">
        <f t="shared" si="23"/>
        <v>0</v>
      </c>
      <c r="I709" s="59">
        <v>0</v>
      </c>
    </row>
    <row r="710" spans="1:9">
      <c r="A710" s="56">
        <v>151</v>
      </c>
      <c r="B710" s="57">
        <f>PRRAS!C723</f>
        <v>709</v>
      </c>
      <c r="C710" s="57">
        <f>PRRAS!D723</f>
        <v>0</v>
      </c>
      <c r="D710" s="57">
        <f>PRRAS!E723</f>
        <v>0</v>
      </c>
      <c r="E710" s="57">
        <v>0</v>
      </c>
      <c r="F710" s="57">
        <v>0</v>
      </c>
      <c r="G710" s="58">
        <f t="shared" si="22"/>
        <v>0</v>
      </c>
      <c r="H710" s="58">
        <f t="shared" si="23"/>
        <v>0</v>
      </c>
      <c r="I710" s="59">
        <v>0</v>
      </c>
    </row>
    <row r="711" spans="1:9">
      <c r="A711" s="56">
        <v>151</v>
      </c>
      <c r="B711" s="57">
        <f>PRRAS!C724</f>
        <v>710</v>
      </c>
      <c r="C711" s="57">
        <f>PRRAS!D724</f>
        <v>0</v>
      </c>
      <c r="D711" s="57">
        <f>PRRAS!E724</f>
        <v>0</v>
      </c>
      <c r="E711" s="57">
        <v>0</v>
      </c>
      <c r="F711" s="57">
        <v>0</v>
      </c>
      <c r="G711" s="58">
        <f t="shared" si="22"/>
        <v>0</v>
      </c>
      <c r="H711" s="58">
        <f t="shared" si="23"/>
        <v>0</v>
      </c>
      <c r="I711" s="59">
        <v>0</v>
      </c>
    </row>
    <row r="712" spans="1:9">
      <c r="A712" s="56">
        <v>151</v>
      </c>
      <c r="B712" s="57">
        <f>PRRAS!C725</f>
        <v>711</v>
      </c>
      <c r="C712" s="57">
        <f>PRRAS!D725</f>
        <v>0</v>
      </c>
      <c r="D712" s="57">
        <f>PRRAS!E725</f>
        <v>0</v>
      </c>
      <c r="E712" s="57">
        <v>0</v>
      </c>
      <c r="F712" s="57">
        <v>0</v>
      </c>
      <c r="G712" s="58">
        <f t="shared" si="22"/>
        <v>0</v>
      </c>
      <c r="H712" s="58">
        <f t="shared" si="23"/>
        <v>0</v>
      </c>
      <c r="I712" s="59">
        <v>0</v>
      </c>
    </row>
    <row r="713" spans="1:9">
      <c r="A713" s="56">
        <v>151</v>
      </c>
      <c r="B713" s="57">
        <f>PRRAS!C726</f>
        <v>712</v>
      </c>
      <c r="C713" s="57">
        <f>PRRAS!D726</f>
        <v>0</v>
      </c>
      <c r="D713" s="57">
        <f>PRRAS!E726</f>
        <v>0</v>
      </c>
      <c r="E713" s="57">
        <v>0</v>
      </c>
      <c r="F713" s="57">
        <v>0</v>
      </c>
      <c r="G713" s="58">
        <f t="shared" si="22"/>
        <v>0</v>
      </c>
      <c r="H713" s="58">
        <f t="shared" si="23"/>
        <v>0</v>
      </c>
      <c r="I713" s="59">
        <v>0</v>
      </c>
    </row>
    <row r="714" spans="1:9">
      <c r="A714" s="56">
        <v>151</v>
      </c>
      <c r="B714" s="57">
        <f>PRRAS!C727</f>
        <v>713</v>
      </c>
      <c r="C714" s="57">
        <f>PRRAS!D727</f>
        <v>0</v>
      </c>
      <c r="D714" s="57">
        <f>PRRAS!E727</f>
        <v>0</v>
      </c>
      <c r="E714" s="57">
        <v>0</v>
      </c>
      <c r="F714" s="57">
        <v>0</v>
      </c>
      <c r="G714" s="58">
        <f t="shared" si="22"/>
        <v>0</v>
      </c>
      <c r="H714" s="58">
        <f t="shared" si="23"/>
        <v>0</v>
      </c>
      <c r="I714" s="59">
        <v>0</v>
      </c>
    </row>
    <row r="715" spans="1:9">
      <c r="A715" s="56">
        <v>151</v>
      </c>
      <c r="B715" s="57">
        <f>PRRAS!C728</f>
        <v>714</v>
      </c>
      <c r="C715" s="57">
        <f>PRRAS!D728</f>
        <v>0</v>
      </c>
      <c r="D715" s="57">
        <f>PRRAS!E728</f>
        <v>0</v>
      </c>
      <c r="E715" s="57">
        <v>0</v>
      </c>
      <c r="F715" s="57">
        <v>0</v>
      </c>
      <c r="G715" s="58">
        <f t="shared" si="22"/>
        <v>0</v>
      </c>
      <c r="H715" s="58">
        <f t="shared" si="23"/>
        <v>0</v>
      </c>
      <c r="I715" s="59">
        <v>0</v>
      </c>
    </row>
    <row r="716" spans="1:9">
      <c r="A716" s="56">
        <v>151</v>
      </c>
      <c r="B716" s="57">
        <f>PRRAS!C729</f>
        <v>715</v>
      </c>
      <c r="C716" s="57">
        <f>PRRAS!D729</f>
        <v>0</v>
      </c>
      <c r="D716" s="57">
        <f>PRRAS!E729</f>
        <v>0</v>
      </c>
      <c r="E716" s="57">
        <v>0</v>
      </c>
      <c r="F716" s="57">
        <v>0</v>
      </c>
      <c r="G716" s="58">
        <f t="shared" si="22"/>
        <v>0</v>
      </c>
      <c r="H716" s="58">
        <f t="shared" si="23"/>
        <v>0</v>
      </c>
      <c r="I716" s="59">
        <v>0</v>
      </c>
    </row>
    <row r="717" spans="1:9">
      <c r="A717" s="56">
        <v>151</v>
      </c>
      <c r="B717" s="57">
        <f>PRRAS!C730</f>
        <v>716</v>
      </c>
      <c r="C717" s="57">
        <f>PRRAS!D730</f>
        <v>0</v>
      </c>
      <c r="D717" s="57">
        <f>PRRAS!E730</f>
        <v>0</v>
      </c>
      <c r="E717" s="57">
        <v>0</v>
      </c>
      <c r="F717" s="57">
        <v>0</v>
      </c>
      <c r="G717" s="58">
        <f t="shared" si="22"/>
        <v>0</v>
      </c>
      <c r="H717" s="58">
        <f t="shared" si="23"/>
        <v>0</v>
      </c>
      <c r="I717" s="59">
        <v>0</v>
      </c>
    </row>
    <row r="718" spans="1:9">
      <c r="A718" s="56">
        <v>151</v>
      </c>
      <c r="B718" s="57">
        <f>PRRAS!C731</f>
        <v>717</v>
      </c>
      <c r="C718" s="57">
        <f>PRRAS!D731</f>
        <v>0</v>
      </c>
      <c r="D718" s="57">
        <f>PRRAS!E731</f>
        <v>0</v>
      </c>
      <c r="E718" s="57">
        <v>0</v>
      </c>
      <c r="F718" s="57">
        <v>0</v>
      </c>
      <c r="G718" s="58">
        <f t="shared" si="22"/>
        <v>0</v>
      </c>
      <c r="H718" s="58">
        <f t="shared" si="23"/>
        <v>0</v>
      </c>
      <c r="I718" s="59">
        <v>0</v>
      </c>
    </row>
    <row r="719" spans="1:9">
      <c r="A719" s="56">
        <v>151</v>
      </c>
      <c r="B719" s="57">
        <f>PRRAS!C732</f>
        <v>718</v>
      </c>
      <c r="C719" s="57">
        <f>PRRAS!D732</f>
        <v>0</v>
      </c>
      <c r="D719" s="57">
        <f>PRRAS!E732</f>
        <v>0</v>
      </c>
      <c r="E719" s="57">
        <v>0</v>
      </c>
      <c r="F719" s="57">
        <v>0</v>
      </c>
      <c r="G719" s="58">
        <f t="shared" si="22"/>
        <v>0</v>
      </c>
      <c r="H719" s="58">
        <f t="shared" si="23"/>
        <v>0</v>
      </c>
      <c r="I719" s="59">
        <v>0</v>
      </c>
    </row>
    <row r="720" spans="1:9">
      <c r="A720" s="56">
        <v>151</v>
      </c>
      <c r="B720" s="57">
        <f>PRRAS!C733</f>
        <v>719</v>
      </c>
      <c r="C720" s="57">
        <f>PRRAS!D733</f>
        <v>0</v>
      </c>
      <c r="D720" s="57">
        <f>PRRAS!E733</f>
        <v>0</v>
      </c>
      <c r="E720" s="57">
        <v>0</v>
      </c>
      <c r="F720" s="57">
        <v>0</v>
      </c>
      <c r="G720" s="58">
        <f t="shared" si="22"/>
        <v>0</v>
      </c>
      <c r="H720" s="58">
        <f t="shared" si="23"/>
        <v>0</v>
      </c>
      <c r="I720" s="59">
        <v>0</v>
      </c>
    </row>
    <row r="721" spans="1:9">
      <c r="A721" s="56">
        <v>151</v>
      </c>
      <c r="B721" s="57">
        <f>PRRAS!C734</f>
        <v>720</v>
      </c>
      <c r="C721" s="57">
        <f>PRRAS!D734</f>
        <v>0</v>
      </c>
      <c r="D721" s="57">
        <f>PRRAS!E734</f>
        <v>0</v>
      </c>
      <c r="E721" s="57">
        <v>0</v>
      </c>
      <c r="F721" s="57">
        <v>0</v>
      </c>
      <c r="G721" s="58">
        <f t="shared" si="22"/>
        <v>0</v>
      </c>
      <c r="H721" s="58">
        <f t="shared" si="23"/>
        <v>0</v>
      </c>
      <c r="I721" s="59">
        <v>0</v>
      </c>
    </row>
    <row r="722" spans="1:9">
      <c r="A722" s="56">
        <v>151</v>
      </c>
      <c r="B722" s="57">
        <f>PRRAS!C735</f>
        <v>721</v>
      </c>
      <c r="C722" s="57">
        <f>PRRAS!D735</f>
        <v>0</v>
      </c>
      <c r="D722" s="57">
        <f>PRRAS!E735</f>
        <v>0</v>
      </c>
      <c r="E722" s="57">
        <v>0</v>
      </c>
      <c r="F722" s="57">
        <v>0</v>
      </c>
      <c r="G722" s="58">
        <f t="shared" si="22"/>
        <v>0</v>
      </c>
      <c r="H722" s="58">
        <f t="shared" si="23"/>
        <v>0</v>
      </c>
      <c r="I722" s="59">
        <v>0</v>
      </c>
    </row>
    <row r="723" spans="1:9">
      <c r="A723" s="56">
        <v>151</v>
      </c>
      <c r="B723" s="57">
        <f>PRRAS!C736</f>
        <v>722</v>
      </c>
      <c r="C723" s="57">
        <f>PRRAS!D736</f>
        <v>0</v>
      </c>
      <c r="D723" s="57">
        <f>PRRAS!E736</f>
        <v>0</v>
      </c>
      <c r="E723" s="57">
        <v>0</v>
      </c>
      <c r="F723" s="57">
        <v>0</v>
      </c>
      <c r="G723" s="58">
        <f t="shared" si="22"/>
        <v>0</v>
      </c>
      <c r="H723" s="58">
        <f t="shared" si="23"/>
        <v>0</v>
      </c>
      <c r="I723" s="59">
        <v>0</v>
      </c>
    </row>
    <row r="724" spans="1:9">
      <c r="A724" s="56">
        <v>151</v>
      </c>
      <c r="B724" s="57">
        <f>PRRAS!C737</f>
        <v>723</v>
      </c>
      <c r="C724" s="57">
        <f>PRRAS!D737</f>
        <v>0</v>
      </c>
      <c r="D724" s="57">
        <f>PRRAS!E737</f>
        <v>0</v>
      </c>
      <c r="E724" s="57">
        <v>0</v>
      </c>
      <c r="F724" s="57">
        <v>0</v>
      </c>
      <c r="G724" s="58">
        <f t="shared" si="22"/>
        <v>0</v>
      </c>
      <c r="H724" s="58">
        <f t="shared" si="23"/>
        <v>0</v>
      </c>
      <c r="I724" s="59">
        <v>0</v>
      </c>
    </row>
    <row r="725" spans="1:9">
      <c r="A725" s="56">
        <v>151</v>
      </c>
      <c r="B725" s="57">
        <f>PRRAS!C738</f>
        <v>724</v>
      </c>
      <c r="C725" s="57">
        <f>PRRAS!D738</f>
        <v>0</v>
      </c>
      <c r="D725" s="57">
        <f>PRRAS!E738</f>
        <v>0</v>
      </c>
      <c r="E725" s="57">
        <v>0</v>
      </c>
      <c r="F725" s="57">
        <v>0</v>
      </c>
      <c r="G725" s="58">
        <f t="shared" si="22"/>
        <v>0</v>
      </c>
      <c r="H725" s="58">
        <f t="shared" si="23"/>
        <v>0</v>
      </c>
      <c r="I725" s="59">
        <v>0</v>
      </c>
    </row>
    <row r="726" spans="1:9">
      <c r="A726" s="56">
        <v>151</v>
      </c>
      <c r="B726" s="57">
        <f>PRRAS!C739</f>
        <v>725</v>
      </c>
      <c r="C726" s="57">
        <f>PRRAS!D739</f>
        <v>0</v>
      </c>
      <c r="D726" s="57">
        <f>PRRAS!E739</f>
        <v>0</v>
      </c>
      <c r="E726" s="57">
        <v>0</v>
      </c>
      <c r="F726" s="57">
        <v>0</v>
      </c>
      <c r="G726" s="58">
        <f t="shared" si="22"/>
        <v>0</v>
      </c>
      <c r="H726" s="58">
        <f t="shared" si="23"/>
        <v>0</v>
      </c>
      <c r="I726" s="59">
        <v>0</v>
      </c>
    </row>
    <row r="727" spans="1:9">
      <c r="A727" s="56">
        <v>151</v>
      </c>
      <c r="B727" s="57">
        <f>PRRAS!C740</f>
        <v>726</v>
      </c>
      <c r="C727" s="57">
        <f>PRRAS!D740</f>
        <v>0</v>
      </c>
      <c r="D727" s="57">
        <f>PRRAS!E740</f>
        <v>0</v>
      </c>
      <c r="E727" s="57">
        <v>0</v>
      </c>
      <c r="F727" s="57">
        <v>0</v>
      </c>
      <c r="G727" s="58">
        <f t="shared" si="22"/>
        <v>0</v>
      </c>
      <c r="H727" s="58">
        <f t="shared" si="23"/>
        <v>0</v>
      </c>
      <c r="I727" s="59">
        <v>0</v>
      </c>
    </row>
    <row r="728" spans="1:9">
      <c r="A728" s="56">
        <v>151</v>
      </c>
      <c r="B728" s="57">
        <f>PRRAS!C741</f>
        <v>727</v>
      </c>
      <c r="C728" s="57">
        <f>PRRAS!D741</f>
        <v>0</v>
      </c>
      <c r="D728" s="57">
        <f>PRRAS!E741</f>
        <v>0</v>
      </c>
      <c r="E728" s="57">
        <v>0</v>
      </c>
      <c r="F728" s="57">
        <v>0</v>
      </c>
      <c r="G728" s="58">
        <f t="shared" si="22"/>
        <v>0</v>
      </c>
      <c r="H728" s="58">
        <f t="shared" si="23"/>
        <v>0</v>
      </c>
      <c r="I728" s="59">
        <v>0</v>
      </c>
    </row>
    <row r="729" spans="1:9">
      <c r="A729" s="56">
        <v>151</v>
      </c>
      <c r="B729" s="57">
        <f>PRRAS!C742</f>
        <v>728</v>
      </c>
      <c r="C729" s="57">
        <f>PRRAS!D742</f>
        <v>0</v>
      </c>
      <c r="D729" s="57">
        <f>PRRAS!E742</f>
        <v>0</v>
      </c>
      <c r="E729" s="57">
        <v>0</v>
      </c>
      <c r="F729" s="57">
        <v>0</v>
      </c>
      <c r="G729" s="58">
        <f t="shared" si="22"/>
        <v>0</v>
      </c>
      <c r="H729" s="58">
        <f t="shared" si="23"/>
        <v>0</v>
      </c>
      <c r="I729" s="59">
        <v>0</v>
      </c>
    </row>
    <row r="730" spans="1:9">
      <c r="A730" s="56">
        <v>151</v>
      </c>
      <c r="B730" s="57">
        <f>PRRAS!C743</f>
        <v>729</v>
      </c>
      <c r="C730" s="57">
        <f>PRRAS!D743</f>
        <v>0</v>
      </c>
      <c r="D730" s="57">
        <f>PRRAS!E743</f>
        <v>0</v>
      </c>
      <c r="E730" s="57">
        <v>0</v>
      </c>
      <c r="F730" s="57">
        <v>0</v>
      </c>
      <c r="G730" s="58">
        <f t="shared" si="22"/>
        <v>0</v>
      </c>
      <c r="H730" s="58">
        <f t="shared" si="23"/>
        <v>0</v>
      </c>
      <c r="I730" s="59">
        <v>0</v>
      </c>
    </row>
    <row r="731" spans="1:9">
      <c r="A731" s="56">
        <v>151</v>
      </c>
      <c r="B731" s="57">
        <f>PRRAS!C744</f>
        <v>730</v>
      </c>
      <c r="C731" s="57">
        <f>PRRAS!D744</f>
        <v>0</v>
      </c>
      <c r="D731" s="57">
        <f>PRRAS!E744</f>
        <v>0</v>
      </c>
      <c r="E731" s="57">
        <v>0</v>
      </c>
      <c r="F731" s="57">
        <v>0</v>
      </c>
      <c r="G731" s="58">
        <f t="shared" si="22"/>
        <v>0</v>
      </c>
      <c r="H731" s="58">
        <f t="shared" si="23"/>
        <v>0</v>
      </c>
      <c r="I731" s="59">
        <v>0</v>
      </c>
    </row>
    <row r="732" spans="1:9">
      <c r="A732" s="56">
        <v>151</v>
      </c>
      <c r="B732" s="57">
        <f>PRRAS!C745</f>
        <v>731</v>
      </c>
      <c r="C732" s="57">
        <f>PRRAS!D745</f>
        <v>0</v>
      </c>
      <c r="D732" s="57">
        <f>PRRAS!E745</f>
        <v>0</v>
      </c>
      <c r="E732" s="57">
        <v>0</v>
      </c>
      <c r="F732" s="57">
        <v>0</v>
      </c>
      <c r="G732" s="58">
        <f t="shared" si="22"/>
        <v>0</v>
      </c>
      <c r="H732" s="58">
        <f t="shared" si="23"/>
        <v>0</v>
      </c>
      <c r="I732" s="59">
        <v>0</v>
      </c>
    </row>
    <row r="733" spans="1:9">
      <c r="A733" s="56">
        <v>151</v>
      </c>
      <c r="B733" s="57">
        <f>PRRAS!C746</f>
        <v>732</v>
      </c>
      <c r="C733" s="57">
        <f>PRRAS!D746</f>
        <v>0</v>
      </c>
      <c r="D733" s="57">
        <f>PRRAS!E746</f>
        <v>0</v>
      </c>
      <c r="E733" s="57">
        <v>0</v>
      </c>
      <c r="F733" s="57">
        <v>0</v>
      </c>
      <c r="G733" s="58">
        <f t="shared" si="22"/>
        <v>0</v>
      </c>
      <c r="H733" s="58">
        <f t="shared" si="23"/>
        <v>0</v>
      </c>
      <c r="I733" s="59">
        <v>0</v>
      </c>
    </row>
    <row r="734" spans="1:9">
      <c r="A734" s="56">
        <v>151</v>
      </c>
      <c r="B734" s="57">
        <f>PRRAS!C747</f>
        <v>733</v>
      </c>
      <c r="C734" s="57">
        <f>PRRAS!D747</f>
        <v>0</v>
      </c>
      <c r="D734" s="57">
        <f>PRRAS!E747</f>
        <v>0</v>
      </c>
      <c r="E734" s="57">
        <v>0</v>
      </c>
      <c r="F734" s="57">
        <v>0</v>
      </c>
      <c r="G734" s="58">
        <f t="shared" si="22"/>
        <v>0</v>
      </c>
      <c r="H734" s="58">
        <f t="shared" si="23"/>
        <v>0</v>
      </c>
      <c r="I734" s="59">
        <v>0</v>
      </c>
    </row>
    <row r="735" spans="1:9">
      <c r="A735" s="56">
        <v>151</v>
      </c>
      <c r="B735" s="57">
        <f>PRRAS!C748</f>
        <v>734</v>
      </c>
      <c r="C735" s="57">
        <f>PRRAS!D748</f>
        <v>0</v>
      </c>
      <c r="D735" s="57">
        <f>PRRAS!E748</f>
        <v>0</v>
      </c>
      <c r="E735" s="57">
        <v>0</v>
      </c>
      <c r="F735" s="57">
        <v>0</v>
      </c>
      <c r="G735" s="58">
        <f t="shared" si="22"/>
        <v>0</v>
      </c>
      <c r="H735" s="58">
        <f t="shared" si="23"/>
        <v>0</v>
      </c>
      <c r="I735" s="59">
        <v>0</v>
      </c>
    </row>
    <row r="736" spans="1:9">
      <c r="A736" s="56">
        <v>151</v>
      </c>
      <c r="B736" s="57">
        <f>PRRAS!C749</f>
        <v>735</v>
      </c>
      <c r="C736" s="57">
        <f>PRRAS!D749</f>
        <v>0</v>
      </c>
      <c r="D736" s="57">
        <f>PRRAS!E749</f>
        <v>0</v>
      </c>
      <c r="E736" s="57">
        <v>0</v>
      </c>
      <c r="F736" s="57">
        <v>0</v>
      </c>
      <c r="G736" s="58">
        <f t="shared" si="22"/>
        <v>0</v>
      </c>
      <c r="H736" s="58">
        <f t="shared" si="23"/>
        <v>0</v>
      </c>
      <c r="I736" s="59">
        <v>0</v>
      </c>
    </row>
    <row r="737" spans="1:9">
      <c r="A737" s="56">
        <v>151</v>
      </c>
      <c r="B737" s="57">
        <f>PRRAS!C750</f>
        <v>736</v>
      </c>
      <c r="C737" s="57">
        <f>PRRAS!D750</f>
        <v>0</v>
      </c>
      <c r="D737" s="57">
        <f>PRRAS!E750</f>
        <v>0</v>
      </c>
      <c r="E737" s="57">
        <v>0</v>
      </c>
      <c r="F737" s="57">
        <v>0</v>
      </c>
      <c r="G737" s="58">
        <f t="shared" si="22"/>
        <v>0</v>
      </c>
      <c r="H737" s="58">
        <f t="shared" si="23"/>
        <v>0</v>
      </c>
      <c r="I737" s="59">
        <v>0</v>
      </c>
    </row>
    <row r="738" spans="1:9">
      <c r="A738" s="56">
        <v>151</v>
      </c>
      <c r="B738" s="57">
        <f>PRRAS!C751</f>
        <v>737</v>
      </c>
      <c r="C738" s="57">
        <f>PRRAS!D751</f>
        <v>0</v>
      </c>
      <c r="D738" s="57">
        <f>PRRAS!E751</f>
        <v>0</v>
      </c>
      <c r="E738" s="57">
        <v>0</v>
      </c>
      <c r="F738" s="57">
        <v>0</v>
      </c>
      <c r="G738" s="58">
        <f t="shared" si="22"/>
        <v>0</v>
      </c>
      <c r="H738" s="58">
        <f t="shared" si="23"/>
        <v>0</v>
      </c>
      <c r="I738" s="59">
        <v>0</v>
      </c>
    </row>
    <row r="739" spans="1:9">
      <c r="A739" s="56">
        <v>151</v>
      </c>
      <c r="B739" s="57">
        <f>PRRAS!C752</f>
        <v>738</v>
      </c>
      <c r="C739" s="57">
        <f>PRRAS!D752</f>
        <v>0</v>
      </c>
      <c r="D739" s="57">
        <f>PRRAS!E752</f>
        <v>0</v>
      </c>
      <c r="E739" s="57">
        <v>0</v>
      </c>
      <c r="F739" s="57">
        <v>0</v>
      </c>
      <c r="G739" s="58">
        <f t="shared" si="22"/>
        <v>0</v>
      </c>
      <c r="H739" s="58">
        <f t="shared" si="23"/>
        <v>0</v>
      </c>
      <c r="I739" s="59">
        <v>0</v>
      </c>
    </row>
    <row r="740" spans="1:9">
      <c r="A740" s="56">
        <v>151</v>
      </c>
      <c r="B740" s="57">
        <f>PRRAS!C753</f>
        <v>739</v>
      </c>
      <c r="C740" s="57">
        <f>PRRAS!D753</f>
        <v>0</v>
      </c>
      <c r="D740" s="57">
        <f>PRRAS!E753</f>
        <v>0</v>
      </c>
      <c r="E740" s="57">
        <v>0</v>
      </c>
      <c r="F740" s="57">
        <v>0</v>
      </c>
      <c r="G740" s="58">
        <f t="shared" si="22"/>
        <v>0</v>
      </c>
      <c r="H740" s="58">
        <f t="shared" si="23"/>
        <v>0</v>
      </c>
      <c r="I740" s="59">
        <v>0</v>
      </c>
    </row>
    <row r="741" spans="1:9">
      <c r="A741" s="56">
        <v>151</v>
      </c>
      <c r="B741" s="57">
        <f>PRRAS!C754</f>
        <v>740</v>
      </c>
      <c r="C741" s="57">
        <f>PRRAS!D754</f>
        <v>0</v>
      </c>
      <c r="D741" s="57">
        <f>PRRAS!E754</f>
        <v>0</v>
      </c>
      <c r="E741" s="57">
        <v>0</v>
      </c>
      <c r="F741" s="57">
        <v>0</v>
      </c>
      <c r="G741" s="58">
        <f t="shared" si="22"/>
        <v>0</v>
      </c>
      <c r="H741" s="58">
        <f t="shared" si="23"/>
        <v>0</v>
      </c>
      <c r="I741" s="59">
        <v>0</v>
      </c>
    </row>
    <row r="742" spans="1:9">
      <c r="A742" s="56">
        <v>151</v>
      </c>
      <c r="B742" s="57">
        <f>PRRAS!C755</f>
        <v>741</v>
      </c>
      <c r="C742" s="57">
        <f>PRRAS!D755</f>
        <v>0</v>
      </c>
      <c r="D742" s="57">
        <f>PRRAS!E755</f>
        <v>0</v>
      </c>
      <c r="E742" s="57">
        <v>0</v>
      </c>
      <c r="F742" s="57">
        <v>0</v>
      </c>
      <c r="G742" s="58">
        <f t="shared" si="22"/>
        <v>0</v>
      </c>
      <c r="H742" s="58">
        <f t="shared" si="23"/>
        <v>0</v>
      </c>
      <c r="I742" s="59">
        <v>0</v>
      </c>
    </row>
    <row r="743" spans="1:9">
      <c r="A743" s="56">
        <v>151</v>
      </c>
      <c r="B743" s="57">
        <f>PRRAS!C756</f>
        <v>742</v>
      </c>
      <c r="C743" s="57">
        <f>PRRAS!D756</f>
        <v>0</v>
      </c>
      <c r="D743" s="57">
        <f>PRRAS!E756</f>
        <v>0</v>
      </c>
      <c r="E743" s="57">
        <v>0</v>
      </c>
      <c r="F743" s="57">
        <v>0</v>
      </c>
      <c r="G743" s="58">
        <f t="shared" si="22"/>
        <v>0</v>
      </c>
      <c r="H743" s="58">
        <f t="shared" si="23"/>
        <v>0</v>
      </c>
      <c r="I743" s="59">
        <v>0</v>
      </c>
    </row>
    <row r="744" spans="1:9">
      <c r="A744" s="56">
        <v>151</v>
      </c>
      <c r="B744" s="57">
        <f>PRRAS!C757</f>
        <v>743</v>
      </c>
      <c r="C744" s="57">
        <f>PRRAS!D757</f>
        <v>0</v>
      </c>
      <c r="D744" s="57">
        <f>PRRAS!E757</f>
        <v>0</v>
      </c>
      <c r="E744" s="57">
        <v>0</v>
      </c>
      <c r="F744" s="57">
        <v>0</v>
      </c>
      <c r="G744" s="58">
        <f t="shared" si="22"/>
        <v>0</v>
      </c>
      <c r="H744" s="58">
        <f t="shared" si="23"/>
        <v>0</v>
      </c>
      <c r="I744" s="59">
        <v>0</v>
      </c>
    </row>
    <row r="745" spans="1:9">
      <c r="A745" s="56">
        <v>151</v>
      </c>
      <c r="B745" s="57">
        <f>PRRAS!C758</f>
        <v>744</v>
      </c>
      <c r="C745" s="57">
        <f>PRRAS!D758</f>
        <v>0</v>
      </c>
      <c r="D745" s="57">
        <f>PRRAS!E758</f>
        <v>0</v>
      </c>
      <c r="E745" s="57">
        <v>0</v>
      </c>
      <c r="F745" s="57">
        <v>0</v>
      </c>
      <c r="G745" s="58">
        <f t="shared" si="22"/>
        <v>0</v>
      </c>
      <c r="H745" s="58">
        <f t="shared" si="23"/>
        <v>0</v>
      </c>
      <c r="I745" s="59">
        <v>0</v>
      </c>
    </row>
    <row r="746" spans="1:9">
      <c r="A746" s="56">
        <v>151</v>
      </c>
      <c r="B746" s="57">
        <f>PRRAS!C759</f>
        <v>745</v>
      </c>
      <c r="C746" s="57">
        <f>PRRAS!D759</f>
        <v>0</v>
      </c>
      <c r="D746" s="57">
        <f>PRRAS!E759</f>
        <v>0</v>
      </c>
      <c r="E746" s="57">
        <v>0</v>
      </c>
      <c r="F746" s="57">
        <v>0</v>
      </c>
      <c r="G746" s="58">
        <f t="shared" si="22"/>
        <v>0</v>
      </c>
      <c r="H746" s="58">
        <f t="shared" si="23"/>
        <v>0</v>
      </c>
      <c r="I746" s="59">
        <v>0</v>
      </c>
    </row>
    <row r="747" spans="1:9">
      <c r="A747" s="56">
        <v>151</v>
      </c>
      <c r="B747" s="57">
        <f>PRRAS!C760</f>
        <v>746</v>
      </c>
      <c r="C747" s="57">
        <f>PRRAS!D760</f>
        <v>0</v>
      </c>
      <c r="D747" s="57">
        <f>PRRAS!E760</f>
        <v>0</v>
      </c>
      <c r="E747" s="57">
        <v>0</v>
      </c>
      <c r="F747" s="57">
        <v>0</v>
      </c>
      <c r="G747" s="58">
        <f t="shared" si="22"/>
        <v>0</v>
      </c>
      <c r="H747" s="58">
        <f t="shared" si="23"/>
        <v>0</v>
      </c>
      <c r="I747" s="59">
        <v>0</v>
      </c>
    </row>
    <row r="748" spans="1:9">
      <c r="A748" s="56">
        <v>151</v>
      </c>
      <c r="B748" s="57">
        <f>PRRAS!C761</f>
        <v>747</v>
      </c>
      <c r="C748" s="57">
        <f>PRRAS!D761</f>
        <v>0</v>
      </c>
      <c r="D748" s="57">
        <f>PRRAS!E761</f>
        <v>0</v>
      </c>
      <c r="E748" s="57">
        <v>0</v>
      </c>
      <c r="F748" s="57">
        <v>0</v>
      </c>
      <c r="G748" s="58">
        <f t="shared" si="22"/>
        <v>0</v>
      </c>
      <c r="H748" s="58">
        <f t="shared" si="23"/>
        <v>0</v>
      </c>
      <c r="I748" s="59">
        <v>0</v>
      </c>
    </row>
    <row r="749" spans="1:9">
      <c r="A749" s="56">
        <v>151</v>
      </c>
      <c r="B749" s="57">
        <f>PRRAS!C762</f>
        <v>748</v>
      </c>
      <c r="C749" s="57">
        <f>PRRAS!D762</f>
        <v>0</v>
      </c>
      <c r="D749" s="57">
        <f>PRRAS!E762</f>
        <v>0</v>
      </c>
      <c r="E749" s="57">
        <v>0</v>
      </c>
      <c r="F749" s="57">
        <v>0</v>
      </c>
      <c r="G749" s="58">
        <f t="shared" si="22"/>
        <v>0</v>
      </c>
      <c r="H749" s="58">
        <f t="shared" si="23"/>
        <v>0</v>
      </c>
      <c r="I749" s="59">
        <v>0</v>
      </c>
    </row>
    <row r="750" spans="1:9">
      <c r="A750" s="56">
        <v>151</v>
      </c>
      <c r="B750" s="57">
        <f>PRRAS!C763</f>
        <v>749</v>
      </c>
      <c r="C750" s="57">
        <f>PRRAS!D763</f>
        <v>0</v>
      </c>
      <c r="D750" s="57">
        <f>PRRAS!E763</f>
        <v>0</v>
      </c>
      <c r="E750" s="57">
        <v>0</v>
      </c>
      <c r="F750" s="57">
        <v>0</v>
      </c>
      <c r="G750" s="58">
        <f t="shared" si="22"/>
        <v>0</v>
      </c>
      <c r="H750" s="58">
        <f t="shared" si="23"/>
        <v>0</v>
      </c>
      <c r="I750" s="59">
        <v>0</v>
      </c>
    </row>
    <row r="751" spans="1:9">
      <c r="A751" s="56">
        <v>151</v>
      </c>
      <c r="B751" s="57">
        <f>PRRAS!C764</f>
        <v>750</v>
      </c>
      <c r="C751" s="57">
        <f>PRRAS!D764</f>
        <v>0</v>
      </c>
      <c r="D751" s="57">
        <f>PRRAS!E764</f>
        <v>0</v>
      </c>
      <c r="E751" s="57">
        <v>0</v>
      </c>
      <c r="F751" s="57">
        <v>0</v>
      </c>
      <c r="G751" s="58">
        <f t="shared" si="22"/>
        <v>0</v>
      </c>
      <c r="H751" s="58">
        <f t="shared" si="23"/>
        <v>0</v>
      </c>
      <c r="I751" s="59">
        <v>0</v>
      </c>
    </row>
    <row r="752" spans="1:9">
      <c r="A752" s="56">
        <v>151</v>
      </c>
      <c r="B752" s="57">
        <f>PRRAS!C765</f>
        <v>751</v>
      </c>
      <c r="C752" s="57">
        <f>PRRAS!D765</f>
        <v>0</v>
      </c>
      <c r="D752" s="57">
        <f>PRRAS!E765</f>
        <v>0</v>
      </c>
      <c r="E752" s="57">
        <v>0</v>
      </c>
      <c r="F752" s="57">
        <v>0</v>
      </c>
      <c r="G752" s="58">
        <f t="shared" si="22"/>
        <v>0</v>
      </c>
      <c r="H752" s="58">
        <f t="shared" si="23"/>
        <v>0</v>
      </c>
      <c r="I752" s="59">
        <v>0</v>
      </c>
    </row>
    <row r="753" spans="1:9">
      <c r="A753" s="56">
        <v>151</v>
      </c>
      <c r="B753" s="57">
        <f>PRRAS!C766</f>
        <v>752</v>
      </c>
      <c r="C753" s="57">
        <f>PRRAS!D766</f>
        <v>0</v>
      </c>
      <c r="D753" s="57">
        <f>PRRAS!E766</f>
        <v>0</v>
      </c>
      <c r="E753" s="57">
        <v>0</v>
      </c>
      <c r="F753" s="57">
        <v>0</v>
      </c>
      <c r="G753" s="58">
        <f t="shared" si="22"/>
        <v>0</v>
      </c>
      <c r="H753" s="58">
        <f t="shared" si="23"/>
        <v>0</v>
      </c>
      <c r="I753" s="59">
        <v>0</v>
      </c>
    </row>
    <row r="754" spans="1:9">
      <c r="A754" s="56">
        <v>151</v>
      </c>
      <c r="B754" s="57">
        <f>PRRAS!C767</f>
        <v>753</v>
      </c>
      <c r="C754" s="57">
        <f>PRRAS!D767</f>
        <v>0</v>
      </c>
      <c r="D754" s="57">
        <f>PRRAS!E767</f>
        <v>0</v>
      </c>
      <c r="E754" s="57">
        <v>0</v>
      </c>
      <c r="F754" s="57">
        <v>0</v>
      </c>
      <c r="G754" s="58">
        <f t="shared" si="22"/>
        <v>0</v>
      </c>
      <c r="H754" s="58">
        <f t="shared" si="23"/>
        <v>0</v>
      </c>
      <c r="I754" s="59">
        <v>0</v>
      </c>
    </row>
    <row r="755" spans="1:9">
      <c r="A755" s="56">
        <v>151</v>
      </c>
      <c r="B755" s="57">
        <f>PRRAS!C768</f>
        <v>754</v>
      </c>
      <c r="C755" s="57">
        <f>PRRAS!D768</f>
        <v>0</v>
      </c>
      <c r="D755" s="57">
        <f>PRRAS!E768</f>
        <v>0</v>
      </c>
      <c r="E755" s="57">
        <v>0</v>
      </c>
      <c r="F755" s="57">
        <v>0</v>
      </c>
      <c r="G755" s="58">
        <f t="shared" si="22"/>
        <v>0</v>
      </c>
      <c r="H755" s="58">
        <f t="shared" si="23"/>
        <v>0</v>
      </c>
      <c r="I755" s="59">
        <v>0</v>
      </c>
    </row>
    <row r="756" spans="1:9">
      <c r="A756" s="56">
        <v>151</v>
      </c>
      <c r="B756" s="57">
        <f>PRRAS!C769</f>
        <v>755</v>
      </c>
      <c r="C756" s="57">
        <f>PRRAS!D769</f>
        <v>0</v>
      </c>
      <c r="D756" s="57">
        <f>PRRAS!E769</f>
        <v>0</v>
      </c>
      <c r="E756" s="57">
        <v>0</v>
      </c>
      <c r="F756" s="57">
        <v>0</v>
      </c>
      <c r="G756" s="58">
        <f t="shared" si="22"/>
        <v>0</v>
      </c>
      <c r="H756" s="58">
        <f t="shared" si="23"/>
        <v>0</v>
      </c>
      <c r="I756" s="59">
        <v>0</v>
      </c>
    </row>
    <row r="757" spans="1:9">
      <c r="A757" s="56">
        <v>151</v>
      </c>
      <c r="B757" s="57">
        <f>PRRAS!C770</f>
        <v>756</v>
      </c>
      <c r="C757" s="57">
        <f>PRRAS!D770</f>
        <v>0</v>
      </c>
      <c r="D757" s="57">
        <f>PRRAS!E770</f>
        <v>0</v>
      </c>
      <c r="E757" s="57">
        <v>0</v>
      </c>
      <c r="F757" s="57">
        <v>0</v>
      </c>
      <c r="G757" s="58">
        <f t="shared" si="22"/>
        <v>0</v>
      </c>
      <c r="H757" s="58">
        <f t="shared" si="23"/>
        <v>0</v>
      </c>
      <c r="I757" s="59">
        <v>0</v>
      </c>
    </row>
    <row r="758" spans="1:9">
      <c r="A758" s="56">
        <v>151</v>
      </c>
      <c r="B758" s="57">
        <f>PRRAS!C771</f>
        <v>757</v>
      </c>
      <c r="C758" s="57">
        <f>PRRAS!D771</f>
        <v>0</v>
      </c>
      <c r="D758" s="57">
        <f>PRRAS!E771</f>
        <v>0</v>
      </c>
      <c r="E758" s="57">
        <v>0</v>
      </c>
      <c r="F758" s="57">
        <v>0</v>
      </c>
      <c r="G758" s="58">
        <f t="shared" si="22"/>
        <v>0</v>
      </c>
      <c r="H758" s="58">
        <f t="shared" si="23"/>
        <v>0</v>
      </c>
      <c r="I758" s="59">
        <v>0</v>
      </c>
    </row>
    <row r="759" spans="1:9">
      <c r="A759" s="56">
        <v>151</v>
      </c>
      <c r="B759" s="57">
        <f>PRRAS!C772</f>
        <v>758</v>
      </c>
      <c r="C759" s="57">
        <f>PRRAS!D772</f>
        <v>0</v>
      </c>
      <c r="D759" s="57">
        <f>PRRAS!E772</f>
        <v>0</v>
      </c>
      <c r="E759" s="57">
        <v>0</v>
      </c>
      <c r="F759" s="57">
        <v>0</v>
      </c>
      <c r="G759" s="58">
        <f t="shared" si="22"/>
        <v>0</v>
      </c>
      <c r="H759" s="58">
        <f t="shared" si="23"/>
        <v>0</v>
      </c>
      <c r="I759" s="59">
        <v>0</v>
      </c>
    </row>
    <row r="760" spans="1:9">
      <c r="A760" s="56">
        <v>151</v>
      </c>
      <c r="B760" s="57">
        <f>PRRAS!C773</f>
        <v>759</v>
      </c>
      <c r="C760" s="57">
        <f>PRRAS!D773</f>
        <v>0</v>
      </c>
      <c r="D760" s="57">
        <f>PRRAS!E773</f>
        <v>0</v>
      </c>
      <c r="E760" s="57">
        <v>0</v>
      </c>
      <c r="F760" s="57">
        <v>0</v>
      </c>
      <c r="G760" s="58">
        <f t="shared" si="22"/>
        <v>0</v>
      </c>
      <c r="H760" s="58">
        <f t="shared" si="23"/>
        <v>0</v>
      </c>
      <c r="I760" s="59">
        <v>0</v>
      </c>
    </row>
    <row r="761" spans="1:9">
      <c r="A761" s="56">
        <v>151</v>
      </c>
      <c r="B761" s="57">
        <f>PRRAS!C774</f>
        <v>760</v>
      </c>
      <c r="C761" s="57">
        <f>PRRAS!D774</f>
        <v>0</v>
      </c>
      <c r="D761" s="57">
        <f>PRRAS!E774</f>
        <v>0</v>
      </c>
      <c r="E761" s="57">
        <v>0</v>
      </c>
      <c r="F761" s="57">
        <v>0</v>
      </c>
      <c r="G761" s="58">
        <f t="shared" si="22"/>
        <v>0</v>
      </c>
      <c r="H761" s="58">
        <f t="shared" si="23"/>
        <v>0</v>
      </c>
      <c r="I761" s="59">
        <v>0</v>
      </c>
    </row>
    <row r="762" spans="1:9">
      <c r="A762" s="56">
        <v>151</v>
      </c>
      <c r="B762" s="57">
        <f>PRRAS!C775</f>
        <v>761</v>
      </c>
      <c r="C762" s="57">
        <f>PRRAS!D775</f>
        <v>0</v>
      </c>
      <c r="D762" s="57">
        <f>PRRAS!E775</f>
        <v>0</v>
      </c>
      <c r="E762" s="57">
        <v>0</v>
      </c>
      <c r="F762" s="57">
        <v>0</v>
      </c>
      <c r="G762" s="58">
        <f t="shared" si="22"/>
        <v>0</v>
      </c>
      <c r="H762" s="58">
        <f t="shared" si="23"/>
        <v>0</v>
      </c>
      <c r="I762" s="59">
        <v>0</v>
      </c>
    </row>
    <row r="763" spans="1:9">
      <c r="A763" s="56">
        <v>151</v>
      </c>
      <c r="B763" s="57">
        <f>PRRAS!C776</f>
        <v>762</v>
      </c>
      <c r="C763" s="57">
        <f>PRRAS!D776</f>
        <v>0</v>
      </c>
      <c r="D763" s="57">
        <f>PRRAS!E776</f>
        <v>0</v>
      </c>
      <c r="E763" s="57">
        <v>0</v>
      </c>
      <c r="F763" s="57">
        <v>0</v>
      </c>
      <c r="G763" s="58">
        <f t="shared" si="22"/>
        <v>0</v>
      </c>
      <c r="H763" s="58">
        <f t="shared" si="23"/>
        <v>0</v>
      </c>
      <c r="I763" s="59">
        <v>0</v>
      </c>
    </row>
    <row r="764" spans="1:9">
      <c r="A764" s="56">
        <v>151</v>
      </c>
      <c r="B764" s="57">
        <f>PRRAS!C777</f>
        <v>763</v>
      </c>
      <c r="C764" s="57">
        <f>PRRAS!D777</f>
        <v>0</v>
      </c>
      <c r="D764" s="57">
        <f>PRRAS!E777</f>
        <v>0</v>
      </c>
      <c r="E764" s="57">
        <v>0</v>
      </c>
      <c r="F764" s="57">
        <v>0</v>
      </c>
      <c r="G764" s="58">
        <f t="shared" si="22"/>
        <v>0</v>
      </c>
      <c r="H764" s="58">
        <f t="shared" si="23"/>
        <v>0</v>
      </c>
      <c r="I764" s="59">
        <v>0</v>
      </c>
    </row>
    <row r="765" spans="1:9">
      <c r="A765" s="56">
        <v>151</v>
      </c>
      <c r="B765" s="57">
        <f>PRRAS!C778</f>
        <v>764</v>
      </c>
      <c r="C765" s="57">
        <f>PRRAS!D778</f>
        <v>0</v>
      </c>
      <c r="D765" s="57">
        <f>PRRAS!E778</f>
        <v>0</v>
      </c>
      <c r="E765" s="57">
        <v>0</v>
      </c>
      <c r="F765" s="57">
        <v>0</v>
      </c>
      <c r="G765" s="58">
        <f t="shared" si="22"/>
        <v>0</v>
      </c>
      <c r="H765" s="58">
        <f t="shared" si="23"/>
        <v>0</v>
      </c>
      <c r="I765" s="59">
        <v>0</v>
      </c>
    </row>
    <row r="766" spans="1:9">
      <c r="A766" s="56">
        <v>151</v>
      </c>
      <c r="B766" s="57">
        <f>PRRAS!C779</f>
        <v>765</v>
      </c>
      <c r="C766" s="57">
        <f>PRRAS!D779</f>
        <v>0</v>
      </c>
      <c r="D766" s="57">
        <f>PRRAS!E779</f>
        <v>0</v>
      </c>
      <c r="E766" s="57">
        <v>0</v>
      </c>
      <c r="F766" s="57">
        <v>0</v>
      </c>
      <c r="G766" s="58">
        <f t="shared" si="22"/>
        <v>0</v>
      </c>
      <c r="H766" s="58">
        <f t="shared" si="23"/>
        <v>0</v>
      </c>
      <c r="I766" s="59">
        <v>0</v>
      </c>
    </row>
    <row r="767" spans="1:9">
      <c r="A767" s="56">
        <v>151</v>
      </c>
      <c r="B767" s="57">
        <f>PRRAS!C780</f>
        <v>766</v>
      </c>
      <c r="C767" s="57">
        <f>PRRAS!D780</f>
        <v>0</v>
      </c>
      <c r="D767" s="57">
        <f>PRRAS!E780</f>
        <v>0</v>
      </c>
      <c r="E767" s="57">
        <v>0</v>
      </c>
      <c r="F767" s="57">
        <v>0</v>
      </c>
      <c r="G767" s="58">
        <f t="shared" si="22"/>
        <v>0</v>
      </c>
      <c r="H767" s="58">
        <f t="shared" si="23"/>
        <v>0</v>
      </c>
      <c r="I767" s="59">
        <v>0</v>
      </c>
    </row>
    <row r="768" spans="1:9">
      <c r="A768" s="56">
        <v>151</v>
      </c>
      <c r="B768" s="57">
        <f>PRRAS!C781</f>
        <v>767</v>
      </c>
      <c r="C768" s="57">
        <f>PRRAS!D781</f>
        <v>0</v>
      </c>
      <c r="D768" s="57">
        <f>PRRAS!E781</f>
        <v>0</v>
      </c>
      <c r="E768" s="57">
        <v>0</v>
      </c>
      <c r="F768" s="57">
        <v>0</v>
      </c>
      <c r="G768" s="58">
        <f t="shared" si="22"/>
        <v>0</v>
      </c>
      <c r="H768" s="58">
        <f t="shared" si="23"/>
        <v>0</v>
      </c>
      <c r="I768" s="59">
        <v>0</v>
      </c>
    </row>
    <row r="769" spans="1:9">
      <c r="A769" s="56">
        <v>151</v>
      </c>
      <c r="B769" s="57">
        <f>PRRAS!C782</f>
        <v>768</v>
      </c>
      <c r="C769" s="57">
        <f>PRRAS!D782</f>
        <v>0</v>
      </c>
      <c r="D769" s="57">
        <f>PRRAS!E782</f>
        <v>0</v>
      </c>
      <c r="E769" s="57">
        <v>0</v>
      </c>
      <c r="F769" s="57">
        <v>0</v>
      </c>
      <c r="G769" s="58">
        <f t="shared" si="22"/>
        <v>0</v>
      </c>
      <c r="H769" s="58">
        <f t="shared" si="23"/>
        <v>0</v>
      </c>
      <c r="I769" s="59">
        <v>0</v>
      </c>
    </row>
    <row r="770" spans="1:9">
      <c r="A770" s="56">
        <v>151</v>
      </c>
      <c r="B770" s="57">
        <f>PRRAS!C783</f>
        <v>769</v>
      </c>
      <c r="C770" s="57">
        <f>PRRAS!D783</f>
        <v>0</v>
      </c>
      <c r="D770" s="57">
        <f>PRRAS!E783</f>
        <v>0</v>
      </c>
      <c r="E770" s="57">
        <v>0</v>
      </c>
      <c r="F770" s="57">
        <v>0</v>
      </c>
      <c r="G770" s="58">
        <f t="shared" ref="G770:G833" si="24">(B770/1000)*(C770*1+D770*2)</f>
        <v>0</v>
      </c>
      <c r="H770" s="58">
        <f t="shared" ref="H770:H833" si="25">ABS(C770-ROUND(C770,0))+ABS(D770-ROUND(D770,0))</f>
        <v>0</v>
      </c>
      <c r="I770" s="59">
        <v>0</v>
      </c>
    </row>
    <row r="771" spans="1:9">
      <c r="A771" s="56">
        <v>151</v>
      </c>
      <c r="B771" s="57">
        <f>PRRAS!C784</f>
        <v>770</v>
      </c>
      <c r="C771" s="57">
        <f>PRRAS!D784</f>
        <v>0</v>
      </c>
      <c r="D771" s="57">
        <f>PRRAS!E784</f>
        <v>0</v>
      </c>
      <c r="E771" s="57">
        <v>0</v>
      </c>
      <c r="F771" s="57">
        <v>0</v>
      </c>
      <c r="G771" s="58">
        <f t="shared" si="24"/>
        <v>0</v>
      </c>
      <c r="H771" s="58">
        <f t="shared" si="25"/>
        <v>0</v>
      </c>
      <c r="I771" s="59">
        <v>0</v>
      </c>
    </row>
    <row r="772" spans="1:9">
      <c r="A772" s="56">
        <v>151</v>
      </c>
      <c r="B772" s="57">
        <f>PRRAS!C785</f>
        <v>771</v>
      </c>
      <c r="C772" s="57">
        <f>PRRAS!D785</f>
        <v>0</v>
      </c>
      <c r="D772" s="57">
        <f>PRRAS!E785</f>
        <v>0</v>
      </c>
      <c r="E772" s="57">
        <v>0</v>
      </c>
      <c r="F772" s="57">
        <v>0</v>
      </c>
      <c r="G772" s="58">
        <f t="shared" si="24"/>
        <v>0</v>
      </c>
      <c r="H772" s="58">
        <f t="shared" si="25"/>
        <v>0</v>
      </c>
      <c r="I772" s="59">
        <v>0</v>
      </c>
    </row>
    <row r="773" spans="1:9">
      <c r="A773" s="56">
        <v>151</v>
      </c>
      <c r="B773" s="57">
        <f>PRRAS!C786</f>
        <v>772</v>
      </c>
      <c r="C773" s="57">
        <f>PRRAS!D786</f>
        <v>0</v>
      </c>
      <c r="D773" s="57">
        <f>PRRAS!E786</f>
        <v>0</v>
      </c>
      <c r="E773" s="57">
        <v>0</v>
      </c>
      <c r="F773" s="57">
        <v>0</v>
      </c>
      <c r="G773" s="58">
        <f t="shared" si="24"/>
        <v>0</v>
      </c>
      <c r="H773" s="58">
        <f t="shared" si="25"/>
        <v>0</v>
      </c>
      <c r="I773" s="59">
        <v>0</v>
      </c>
    </row>
    <row r="774" spans="1:9">
      <c r="A774" s="56">
        <v>151</v>
      </c>
      <c r="B774" s="57">
        <f>PRRAS!C787</f>
        <v>773</v>
      </c>
      <c r="C774" s="57">
        <f>PRRAS!D787</f>
        <v>0</v>
      </c>
      <c r="D774" s="57">
        <f>PRRAS!E787</f>
        <v>0</v>
      </c>
      <c r="E774" s="57">
        <v>0</v>
      </c>
      <c r="F774" s="57">
        <v>0</v>
      </c>
      <c r="G774" s="58">
        <f t="shared" si="24"/>
        <v>0</v>
      </c>
      <c r="H774" s="58">
        <f t="shared" si="25"/>
        <v>0</v>
      </c>
      <c r="I774" s="59">
        <v>0</v>
      </c>
    </row>
    <row r="775" spans="1:9">
      <c r="A775" s="56">
        <v>151</v>
      </c>
      <c r="B775" s="57">
        <f>PRRAS!C788</f>
        <v>774</v>
      </c>
      <c r="C775" s="57">
        <f>PRRAS!D788</f>
        <v>0</v>
      </c>
      <c r="D775" s="57">
        <f>PRRAS!E788</f>
        <v>0</v>
      </c>
      <c r="E775" s="57">
        <v>0</v>
      </c>
      <c r="F775" s="57">
        <v>0</v>
      </c>
      <c r="G775" s="58">
        <f t="shared" si="24"/>
        <v>0</v>
      </c>
      <c r="H775" s="58">
        <f t="shared" si="25"/>
        <v>0</v>
      </c>
      <c r="I775" s="59">
        <v>0</v>
      </c>
    </row>
    <row r="776" spans="1:9">
      <c r="A776" s="56">
        <v>151</v>
      </c>
      <c r="B776" s="57">
        <f>PRRAS!C789</f>
        <v>775</v>
      </c>
      <c r="C776" s="57">
        <f>PRRAS!D789</f>
        <v>0</v>
      </c>
      <c r="D776" s="57">
        <f>PRRAS!E789</f>
        <v>0</v>
      </c>
      <c r="E776" s="57">
        <v>0</v>
      </c>
      <c r="F776" s="57">
        <v>0</v>
      </c>
      <c r="G776" s="58">
        <f t="shared" si="24"/>
        <v>0</v>
      </c>
      <c r="H776" s="58">
        <f t="shared" si="25"/>
        <v>0</v>
      </c>
      <c r="I776" s="59">
        <v>0</v>
      </c>
    </row>
    <row r="777" spans="1:9">
      <c r="A777" s="56">
        <v>151</v>
      </c>
      <c r="B777" s="57">
        <f>PRRAS!C790</f>
        <v>776</v>
      </c>
      <c r="C777" s="57">
        <f>PRRAS!D790</f>
        <v>0</v>
      </c>
      <c r="D777" s="57">
        <f>PRRAS!E790</f>
        <v>0</v>
      </c>
      <c r="E777" s="57">
        <v>0</v>
      </c>
      <c r="F777" s="57">
        <v>0</v>
      </c>
      <c r="G777" s="58">
        <f t="shared" si="24"/>
        <v>0</v>
      </c>
      <c r="H777" s="58">
        <f t="shared" si="25"/>
        <v>0</v>
      </c>
      <c r="I777" s="59">
        <v>0</v>
      </c>
    </row>
    <row r="778" spans="1:9">
      <c r="A778" s="56">
        <v>151</v>
      </c>
      <c r="B778" s="57">
        <f>PRRAS!C791</f>
        <v>777</v>
      </c>
      <c r="C778" s="57">
        <f>PRRAS!D791</f>
        <v>0</v>
      </c>
      <c r="D778" s="57">
        <f>PRRAS!E791</f>
        <v>0</v>
      </c>
      <c r="E778" s="57">
        <v>0</v>
      </c>
      <c r="F778" s="57">
        <v>0</v>
      </c>
      <c r="G778" s="58">
        <f t="shared" si="24"/>
        <v>0</v>
      </c>
      <c r="H778" s="58">
        <f t="shared" si="25"/>
        <v>0</v>
      </c>
      <c r="I778" s="59">
        <v>0</v>
      </c>
    </row>
    <row r="779" spans="1:9">
      <c r="A779" s="56">
        <v>151</v>
      </c>
      <c r="B779" s="57">
        <f>PRRAS!C792</f>
        <v>778</v>
      </c>
      <c r="C779" s="57">
        <f>PRRAS!D792</f>
        <v>0</v>
      </c>
      <c r="D779" s="57">
        <f>PRRAS!E792</f>
        <v>0</v>
      </c>
      <c r="E779" s="57">
        <v>0</v>
      </c>
      <c r="F779" s="57">
        <v>0</v>
      </c>
      <c r="G779" s="58">
        <f t="shared" si="24"/>
        <v>0</v>
      </c>
      <c r="H779" s="58">
        <f t="shared" si="25"/>
        <v>0</v>
      </c>
      <c r="I779" s="59">
        <v>0</v>
      </c>
    </row>
    <row r="780" spans="1:9">
      <c r="A780" s="56">
        <v>151</v>
      </c>
      <c r="B780" s="57">
        <f>PRRAS!C793</f>
        <v>779</v>
      </c>
      <c r="C780" s="57">
        <f>PRRAS!D793</f>
        <v>0</v>
      </c>
      <c r="D780" s="57">
        <f>PRRAS!E793</f>
        <v>0</v>
      </c>
      <c r="E780" s="57">
        <v>0</v>
      </c>
      <c r="F780" s="57">
        <v>0</v>
      </c>
      <c r="G780" s="58">
        <f t="shared" si="24"/>
        <v>0</v>
      </c>
      <c r="H780" s="58">
        <f t="shared" si="25"/>
        <v>0</v>
      </c>
      <c r="I780" s="59">
        <v>0</v>
      </c>
    </row>
    <row r="781" spans="1:9">
      <c r="A781" s="56">
        <v>151</v>
      </c>
      <c r="B781" s="57">
        <f>PRRAS!C794</f>
        <v>780</v>
      </c>
      <c r="C781" s="57">
        <f>PRRAS!D794</f>
        <v>0</v>
      </c>
      <c r="D781" s="57">
        <f>PRRAS!E794</f>
        <v>0</v>
      </c>
      <c r="E781" s="57">
        <v>0</v>
      </c>
      <c r="F781" s="57">
        <v>0</v>
      </c>
      <c r="G781" s="58">
        <f t="shared" si="24"/>
        <v>0</v>
      </c>
      <c r="H781" s="58">
        <f t="shared" si="25"/>
        <v>0</v>
      </c>
      <c r="I781" s="59">
        <v>0</v>
      </c>
    </row>
    <row r="782" spans="1:9">
      <c r="A782" s="56">
        <v>151</v>
      </c>
      <c r="B782" s="57">
        <f>PRRAS!C795</f>
        <v>781</v>
      </c>
      <c r="C782" s="57">
        <f>PRRAS!D795</f>
        <v>0</v>
      </c>
      <c r="D782" s="57">
        <f>PRRAS!E795</f>
        <v>0</v>
      </c>
      <c r="E782" s="57">
        <v>0</v>
      </c>
      <c r="F782" s="57">
        <v>0</v>
      </c>
      <c r="G782" s="58">
        <f t="shared" si="24"/>
        <v>0</v>
      </c>
      <c r="H782" s="58">
        <f t="shared" si="25"/>
        <v>0</v>
      </c>
      <c r="I782" s="59">
        <v>0</v>
      </c>
    </row>
    <row r="783" spans="1:9">
      <c r="A783" s="56">
        <v>151</v>
      </c>
      <c r="B783" s="57">
        <f>PRRAS!C796</f>
        <v>782</v>
      </c>
      <c r="C783" s="57">
        <f>PRRAS!D796</f>
        <v>0</v>
      </c>
      <c r="D783" s="57">
        <f>PRRAS!E796</f>
        <v>0</v>
      </c>
      <c r="E783" s="57">
        <v>0</v>
      </c>
      <c r="F783" s="57">
        <v>0</v>
      </c>
      <c r="G783" s="58">
        <f t="shared" si="24"/>
        <v>0</v>
      </c>
      <c r="H783" s="58">
        <f t="shared" si="25"/>
        <v>0</v>
      </c>
      <c r="I783" s="59">
        <v>0</v>
      </c>
    </row>
    <row r="784" spans="1:9">
      <c r="A784" s="56">
        <v>151</v>
      </c>
      <c r="B784" s="57">
        <f>PRRAS!C797</f>
        <v>783</v>
      </c>
      <c r="C784" s="57">
        <f>PRRAS!D797</f>
        <v>0</v>
      </c>
      <c r="D784" s="57">
        <f>PRRAS!E797</f>
        <v>0</v>
      </c>
      <c r="E784" s="57">
        <v>0</v>
      </c>
      <c r="F784" s="57">
        <v>0</v>
      </c>
      <c r="G784" s="58">
        <f t="shared" si="24"/>
        <v>0</v>
      </c>
      <c r="H784" s="58">
        <f t="shared" si="25"/>
        <v>0</v>
      </c>
      <c r="I784" s="59">
        <v>0</v>
      </c>
    </row>
    <row r="785" spans="1:9">
      <c r="A785" s="56">
        <v>151</v>
      </c>
      <c r="B785" s="57">
        <f>PRRAS!C798</f>
        <v>784</v>
      </c>
      <c r="C785" s="57">
        <f>PRRAS!D798</f>
        <v>18557</v>
      </c>
      <c r="D785" s="57">
        <f>PRRAS!E798</f>
        <v>37234</v>
      </c>
      <c r="E785" s="57">
        <v>0</v>
      </c>
      <c r="F785" s="57">
        <v>0</v>
      </c>
      <c r="G785" s="58">
        <f t="shared" si="24"/>
        <v>72931.600000000006</v>
      </c>
      <c r="H785" s="58">
        <f t="shared" si="25"/>
        <v>0</v>
      </c>
      <c r="I785" s="59">
        <v>0</v>
      </c>
    </row>
    <row r="786" spans="1:9">
      <c r="A786" s="56">
        <v>151</v>
      </c>
      <c r="B786" s="57">
        <f>PRRAS!C799</f>
        <v>785</v>
      </c>
      <c r="C786" s="57">
        <f>PRRAS!D799</f>
        <v>0</v>
      </c>
      <c r="D786" s="57">
        <f>PRRAS!E799</f>
        <v>0</v>
      </c>
      <c r="E786" s="57">
        <v>0</v>
      </c>
      <c r="F786" s="57">
        <v>0</v>
      </c>
      <c r="G786" s="58">
        <f t="shared" si="24"/>
        <v>0</v>
      </c>
      <c r="H786" s="58">
        <f t="shared" si="25"/>
        <v>0</v>
      </c>
      <c r="I786" s="59">
        <v>0</v>
      </c>
    </row>
    <row r="787" spans="1:9">
      <c r="A787" s="56">
        <v>151</v>
      </c>
      <c r="B787" s="57">
        <f>PRRAS!C800</f>
        <v>786</v>
      </c>
      <c r="C787" s="57">
        <f>PRRAS!D800</f>
        <v>0</v>
      </c>
      <c r="D787" s="57">
        <f>PRRAS!E800</f>
        <v>0</v>
      </c>
      <c r="E787" s="57">
        <v>0</v>
      </c>
      <c r="F787" s="57">
        <v>0</v>
      </c>
      <c r="G787" s="58">
        <f t="shared" si="24"/>
        <v>0</v>
      </c>
      <c r="H787" s="58">
        <f t="shared" si="25"/>
        <v>0</v>
      </c>
      <c r="I787" s="59">
        <v>0</v>
      </c>
    </row>
    <row r="788" spans="1:9">
      <c r="A788" s="56">
        <v>151</v>
      </c>
      <c r="B788" s="57">
        <f>PRRAS!C801</f>
        <v>787</v>
      </c>
      <c r="C788" s="57">
        <f>PRRAS!D801</f>
        <v>0</v>
      </c>
      <c r="D788" s="57">
        <f>PRRAS!E801</f>
        <v>0</v>
      </c>
      <c r="E788" s="57">
        <v>0</v>
      </c>
      <c r="F788" s="57">
        <v>0</v>
      </c>
      <c r="G788" s="58">
        <f t="shared" si="24"/>
        <v>0</v>
      </c>
      <c r="H788" s="58">
        <f t="shared" si="25"/>
        <v>0</v>
      </c>
      <c r="I788" s="59">
        <v>0</v>
      </c>
    </row>
    <row r="789" spans="1:9">
      <c r="A789" s="56">
        <v>151</v>
      </c>
      <c r="B789" s="57">
        <f>PRRAS!C802</f>
        <v>788</v>
      </c>
      <c r="C789" s="57">
        <f>PRRAS!D802</f>
        <v>0</v>
      </c>
      <c r="D789" s="57">
        <f>PRRAS!E802</f>
        <v>0</v>
      </c>
      <c r="E789" s="57">
        <v>0</v>
      </c>
      <c r="F789" s="57">
        <v>0</v>
      </c>
      <c r="G789" s="58">
        <f t="shared" si="24"/>
        <v>0</v>
      </c>
      <c r="H789" s="58">
        <f t="shared" si="25"/>
        <v>0</v>
      </c>
      <c r="I789" s="59">
        <v>0</v>
      </c>
    </row>
    <row r="790" spans="1:9">
      <c r="A790" s="56">
        <v>151</v>
      </c>
      <c r="B790" s="57">
        <f>PRRAS!C803</f>
        <v>789</v>
      </c>
      <c r="C790" s="57">
        <f>PRRAS!D803</f>
        <v>0</v>
      </c>
      <c r="D790" s="57">
        <f>PRRAS!E803</f>
        <v>0</v>
      </c>
      <c r="E790" s="57">
        <v>0</v>
      </c>
      <c r="F790" s="57">
        <v>0</v>
      </c>
      <c r="G790" s="58">
        <f t="shared" si="24"/>
        <v>0</v>
      </c>
      <c r="H790" s="58">
        <f t="shared" si="25"/>
        <v>0</v>
      </c>
      <c r="I790" s="59">
        <v>0</v>
      </c>
    </row>
    <row r="791" spans="1:9">
      <c r="A791" s="56">
        <v>151</v>
      </c>
      <c r="B791" s="57">
        <f>PRRAS!C804</f>
        <v>790</v>
      </c>
      <c r="C791" s="57">
        <f>PRRAS!D804</f>
        <v>0</v>
      </c>
      <c r="D791" s="57">
        <f>PRRAS!E804</f>
        <v>0</v>
      </c>
      <c r="E791" s="57">
        <v>0</v>
      </c>
      <c r="F791" s="57">
        <v>0</v>
      </c>
      <c r="G791" s="58">
        <f t="shared" si="24"/>
        <v>0</v>
      </c>
      <c r="H791" s="58">
        <f t="shared" si="25"/>
        <v>0</v>
      </c>
      <c r="I791" s="59">
        <v>0</v>
      </c>
    </row>
    <row r="792" spans="1:9">
      <c r="A792" s="56">
        <v>151</v>
      </c>
      <c r="B792" s="57">
        <f>PRRAS!C805</f>
        <v>791</v>
      </c>
      <c r="C792" s="57">
        <f>PRRAS!D805</f>
        <v>0</v>
      </c>
      <c r="D792" s="57">
        <f>PRRAS!E805</f>
        <v>0</v>
      </c>
      <c r="E792" s="57">
        <v>0</v>
      </c>
      <c r="F792" s="57">
        <v>0</v>
      </c>
      <c r="G792" s="58">
        <f t="shared" si="24"/>
        <v>0</v>
      </c>
      <c r="H792" s="58">
        <f t="shared" si="25"/>
        <v>0</v>
      </c>
      <c r="I792" s="59">
        <v>0</v>
      </c>
    </row>
    <row r="793" spans="1:9">
      <c r="A793" s="56">
        <v>151</v>
      </c>
      <c r="B793" s="57">
        <f>PRRAS!C806</f>
        <v>792</v>
      </c>
      <c r="C793" s="57">
        <f>PRRAS!D806</f>
        <v>0</v>
      </c>
      <c r="D793" s="57">
        <f>PRRAS!E806</f>
        <v>0</v>
      </c>
      <c r="E793" s="57">
        <v>0</v>
      </c>
      <c r="F793" s="57">
        <v>0</v>
      </c>
      <c r="G793" s="58">
        <f t="shared" si="24"/>
        <v>0</v>
      </c>
      <c r="H793" s="58">
        <f t="shared" si="25"/>
        <v>0</v>
      </c>
      <c r="I793" s="59">
        <v>0</v>
      </c>
    </row>
    <row r="794" spans="1:9">
      <c r="A794" s="56">
        <v>151</v>
      </c>
      <c r="B794" s="57">
        <f>PRRAS!C807</f>
        <v>793</v>
      </c>
      <c r="C794" s="57">
        <f>PRRAS!D807</f>
        <v>0</v>
      </c>
      <c r="D794" s="57">
        <f>PRRAS!E807</f>
        <v>0</v>
      </c>
      <c r="E794" s="57">
        <v>0</v>
      </c>
      <c r="F794" s="57">
        <v>0</v>
      </c>
      <c r="G794" s="58">
        <f t="shared" si="24"/>
        <v>0</v>
      </c>
      <c r="H794" s="58">
        <f t="shared" si="25"/>
        <v>0</v>
      </c>
      <c r="I794" s="59">
        <v>0</v>
      </c>
    </row>
    <row r="795" spans="1:9">
      <c r="A795" s="56">
        <v>151</v>
      </c>
      <c r="B795" s="57">
        <f>PRRAS!C808</f>
        <v>794</v>
      </c>
      <c r="C795" s="57">
        <f>PRRAS!D808</f>
        <v>0</v>
      </c>
      <c r="D795" s="57">
        <f>PRRAS!E808</f>
        <v>0</v>
      </c>
      <c r="E795" s="57">
        <v>0</v>
      </c>
      <c r="F795" s="57">
        <v>0</v>
      </c>
      <c r="G795" s="58">
        <f t="shared" si="24"/>
        <v>0</v>
      </c>
      <c r="H795" s="58">
        <f t="shared" si="25"/>
        <v>0</v>
      </c>
      <c r="I795" s="59">
        <v>0</v>
      </c>
    </row>
    <row r="796" spans="1:9">
      <c r="A796" s="56">
        <v>151</v>
      </c>
      <c r="B796" s="57">
        <f>PRRAS!C809</f>
        <v>795</v>
      </c>
      <c r="C796" s="57">
        <f>PRRAS!D809</f>
        <v>0</v>
      </c>
      <c r="D796" s="57">
        <f>PRRAS!E809</f>
        <v>0</v>
      </c>
      <c r="E796" s="57">
        <v>0</v>
      </c>
      <c r="F796" s="57">
        <v>0</v>
      </c>
      <c r="G796" s="58">
        <f t="shared" si="24"/>
        <v>0</v>
      </c>
      <c r="H796" s="58">
        <f t="shared" si="25"/>
        <v>0</v>
      </c>
      <c r="I796" s="59">
        <v>0</v>
      </c>
    </row>
    <row r="797" spans="1:9">
      <c r="A797" s="56">
        <v>151</v>
      </c>
      <c r="B797" s="57">
        <f>PRRAS!C810</f>
        <v>796</v>
      </c>
      <c r="C797" s="57">
        <f>PRRAS!D810</f>
        <v>0</v>
      </c>
      <c r="D797" s="57">
        <f>PRRAS!E810</f>
        <v>0</v>
      </c>
      <c r="E797" s="57">
        <v>0</v>
      </c>
      <c r="F797" s="57">
        <v>0</v>
      </c>
      <c r="G797" s="58">
        <f t="shared" si="24"/>
        <v>0</v>
      </c>
      <c r="H797" s="58">
        <f t="shared" si="25"/>
        <v>0</v>
      </c>
      <c r="I797" s="59">
        <v>0</v>
      </c>
    </row>
    <row r="798" spans="1:9">
      <c r="A798" s="56">
        <v>151</v>
      </c>
      <c r="B798" s="57">
        <f>PRRAS!C811</f>
        <v>797</v>
      </c>
      <c r="C798" s="57">
        <f>PRRAS!D811</f>
        <v>0</v>
      </c>
      <c r="D798" s="57">
        <f>PRRAS!E811</f>
        <v>0</v>
      </c>
      <c r="E798" s="57">
        <v>0</v>
      </c>
      <c r="F798" s="57">
        <v>0</v>
      </c>
      <c r="G798" s="58">
        <f t="shared" si="24"/>
        <v>0</v>
      </c>
      <c r="H798" s="58">
        <f t="shared" si="25"/>
        <v>0</v>
      </c>
      <c r="I798" s="59">
        <v>0</v>
      </c>
    </row>
    <row r="799" spans="1:9">
      <c r="A799" s="56">
        <v>151</v>
      </c>
      <c r="B799" s="57">
        <f>PRRAS!C812</f>
        <v>798</v>
      </c>
      <c r="C799" s="57">
        <f>PRRAS!D812</f>
        <v>0</v>
      </c>
      <c r="D799" s="57">
        <f>PRRAS!E812</f>
        <v>0</v>
      </c>
      <c r="E799" s="57">
        <v>0</v>
      </c>
      <c r="F799" s="57">
        <v>0</v>
      </c>
      <c r="G799" s="58">
        <f t="shared" si="24"/>
        <v>0</v>
      </c>
      <c r="H799" s="58">
        <f t="shared" si="25"/>
        <v>0</v>
      </c>
      <c r="I799" s="59">
        <v>0</v>
      </c>
    </row>
    <row r="800" spans="1:9">
      <c r="A800" s="56">
        <v>151</v>
      </c>
      <c r="B800" s="57">
        <f>PRRAS!C813</f>
        <v>799</v>
      </c>
      <c r="C800" s="57">
        <f>PRRAS!D813</f>
        <v>0</v>
      </c>
      <c r="D800" s="57">
        <f>PRRAS!E813</f>
        <v>0</v>
      </c>
      <c r="E800" s="57">
        <v>0</v>
      </c>
      <c r="F800" s="57">
        <v>0</v>
      </c>
      <c r="G800" s="58">
        <f t="shared" si="24"/>
        <v>0</v>
      </c>
      <c r="H800" s="58">
        <f t="shared" si="25"/>
        <v>0</v>
      </c>
      <c r="I800" s="59">
        <v>0</v>
      </c>
    </row>
    <row r="801" spans="1:9">
      <c r="A801" s="56">
        <v>151</v>
      </c>
      <c r="B801" s="57">
        <f>PRRAS!C814</f>
        <v>800</v>
      </c>
      <c r="C801" s="57">
        <f>PRRAS!D814</f>
        <v>0</v>
      </c>
      <c r="D801" s="57">
        <f>PRRAS!E814</f>
        <v>0</v>
      </c>
      <c r="E801" s="57">
        <v>0</v>
      </c>
      <c r="F801" s="57">
        <v>0</v>
      </c>
      <c r="G801" s="58">
        <f t="shared" si="24"/>
        <v>0</v>
      </c>
      <c r="H801" s="58">
        <f t="shared" si="25"/>
        <v>0</v>
      </c>
      <c r="I801" s="59">
        <v>0</v>
      </c>
    </row>
    <row r="802" spans="1:9">
      <c r="A802" s="56">
        <v>151</v>
      </c>
      <c r="B802" s="57">
        <f>PRRAS!C815</f>
        <v>801</v>
      </c>
      <c r="C802" s="57">
        <f>PRRAS!D815</f>
        <v>0</v>
      </c>
      <c r="D802" s="57">
        <f>PRRAS!E815</f>
        <v>0</v>
      </c>
      <c r="E802" s="57">
        <v>0</v>
      </c>
      <c r="F802" s="57">
        <v>0</v>
      </c>
      <c r="G802" s="58">
        <f t="shared" si="24"/>
        <v>0</v>
      </c>
      <c r="H802" s="58">
        <f t="shared" si="25"/>
        <v>0</v>
      </c>
      <c r="I802" s="59">
        <v>0</v>
      </c>
    </row>
    <row r="803" spans="1:9">
      <c r="A803" s="56">
        <v>151</v>
      </c>
      <c r="B803" s="57">
        <f>PRRAS!C816</f>
        <v>802</v>
      </c>
      <c r="C803" s="57">
        <f>PRRAS!D816</f>
        <v>0</v>
      </c>
      <c r="D803" s="57">
        <f>PRRAS!E816</f>
        <v>0</v>
      </c>
      <c r="E803" s="57">
        <v>0</v>
      </c>
      <c r="F803" s="57">
        <v>0</v>
      </c>
      <c r="G803" s="58">
        <f t="shared" si="24"/>
        <v>0</v>
      </c>
      <c r="H803" s="58">
        <f t="shared" si="25"/>
        <v>0</v>
      </c>
      <c r="I803" s="59">
        <v>0</v>
      </c>
    </row>
    <row r="804" spans="1:9">
      <c r="A804" s="56">
        <v>151</v>
      </c>
      <c r="B804" s="57">
        <f>PRRAS!C817</f>
        <v>803</v>
      </c>
      <c r="C804" s="57">
        <f>PRRAS!D817</f>
        <v>0</v>
      </c>
      <c r="D804" s="57">
        <f>PRRAS!E817</f>
        <v>0</v>
      </c>
      <c r="E804" s="57">
        <v>0</v>
      </c>
      <c r="F804" s="57">
        <v>0</v>
      </c>
      <c r="G804" s="58">
        <f t="shared" si="24"/>
        <v>0</v>
      </c>
      <c r="H804" s="58">
        <f t="shared" si="25"/>
        <v>0</v>
      </c>
      <c r="I804" s="59">
        <v>0</v>
      </c>
    </row>
    <row r="805" spans="1:9">
      <c r="A805" s="56">
        <v>151</v>
      </c>
      <c r="B805" s="57">
        <f>PRRAS!C818</f>
        <v>804</v>
      </c>
      <c r="C805" s="57">
        <f>PRRAS!D818</f>
        <v>0</v>
      </c>
      <c r="D805" s="57">
        <f>PRRAS!E818</f>
        <v>0</v>
      </c>
      <c r="E805" s="57">
        <v>0</v>
      </c>
      <c r="F805" s="57">
        <v>0</v>
      </c>
      <c r="G805" s="58">
        <f t="shared" si="24"/>
        <v>0</v>
      </c>
      <c r="H805" s="58">
        <f t="shared" si="25"/>
        <v>0</v>
      </c>
      <c r="I805" s="59">
        <v>0</v>
      </c>
    </row>
    <row r="806" spans="1:9">
      <c r="A806" s="56">
        <v>151</v>
      </c>
      <c r="B806" s="57">
        <f>PRRAS!C819</f>
        <v>805</v>
      </c>
      <c r="C806" s="57">
        <f>PRRAS!D819</f>
        <v>0</v>
      </c>
      <c r="D806" s="57">
        <f>PRRAS!E819</f>
        <v>0</v>
      </c>
      <c r="E806" s="57">
        <v>0</v>
      </c>
      <c r="F806" s="57">
        <v>0</v>
      </c>
      <c r="G806" s="58">
        <f t="shared" si="24"/>
        <v>0</v>
      </c>
      <c r="H806" s="58">
        <f t="shared" si="25"/>
        <v>0</v>
      </c>
      <c r="I806" s="59">
        <v>0</v>
      </c>
    </row>
    <row r="807" spans="1:9">
      <c r="A807" s="56">
        <v>151</v>
      </c>
      <c r="B807" s="57">
        <f>PRRAS!C820</f>
        <v>806</v>
      </c>
      <c r="C807" s="57">
        <f>PRRAS!D820</f>
        <v>0</v>
      </c>
      <c r="D807" s="57">
        <f>PRRAS!E820</f>
        <v>0</v>
      </c>
      <c r="E807" s="57">
        <v>0</v>
      </c>
      <c r="F807" s="57">
        <v>0</v>
      </c>
      <c r="G807" s="58">
        <f t="shared" si="24"/>
        <v>0</v>
      </c>
      <c r="H807" s="58">
        <f t="shared" si="25"/>
        <v>0</v>
      </c>
      <c r="I807" s="59">
        <v>0</v>
      </c>
    </row>
    <row r="808" spans="1:9">
      <c r="A808" s="56">
        <v>151</v>
      </c>
      <c r="B808" s="57">
        <f>PRRAS!C821</f>
        <v>807</v>
      </c>
      <c r="C808" s="57">
        <f>PRRAS!D821</f>
        <v>0</v>
      </c>
      <c r="D808" s="57">
        <f>PRRAS!E821</f>
        <v>0</v>
      </c>
      <c r="E808" s="57">
        <v>0</v>
      </c>
      <c r="F808" s="57">
        <v>0</v>
      </c>
      <c r="G808" s="58">
        <f t="shared" si="24"/>
        <v>0</v>
      </c>
      <c r="H808" s="58">
        <f t="shared" si="25"/>
        <v>0</v>
      </c>
      <c r="I808" s="59">
        <v>0</v>
      </c>
    </row>
    <row r="809" spans="1:9">
      <c r="A809" s="56">
        <v>151</v>
      </c>
      <c r="B809" s="57">
        <f>PRRAS!C822</f>
        <v>808</v>
      </c>
      <c r="C809" s="57">
        <f>PRRAS!D822</f>
        <v>0</v>
      </c>
      <c r="D809" s="57">
        <f>PRRAS!E822</f>
        <v>0</v>
      </c>
      <c r="E809" s="57">
        <v>0</v>
      </c>
      <c r="F809" s="57">
        <v>0</v>
      </c>
      <c r="G809" s="58">
        <f t="shared" si="24"/>
        <v>0</v>
      </c>
      <c r="H809" s="58">
        <f t="shared" si="25"/>
        <v>0</v>
      </c>
      <c r="I809" s="59">
        <v>0</v>
      </c>
    </row>
    <row r="810" spans="1:9">
      <c r="A810" s="56">
        <v>151</v>
      </c>
      <c r="B810" s="57">
        <f>PRRAS!C823</f>
        <v>809</v>
      </c>
      <c r="C810" s="57">
        <f>PRRAS!D823</f>
        <v>0</v>
      </c>
      <c r="D810" s="57">
        <f>PRRAS!E823</f>
        <v>0</v>
      </c>
      <c r="E810" s="57">
        <v>0</v>
      </c>
      <c r="F810" s="57">
        <v>0</v>
      </c>
      <c r="G810" s="58">
        <f t="shared" si="24"/>
        <v>0</v>
      </c>
      <c r="H810" s="58">
        <f t="shared" si="25"/>
        <v>0</v>
      </c>
      <c r="I810" s="59">
        <v>0</v>
      </c>
    </row>
    <row r="811" spans="1:9">
      <c r="A811" s="56">
        <v>151</v>
      </c>
      <c r="B811" s="57">
        <f>PRRAS!C824</f>
        <v>810</v>
      </c>
      <c r="C811" s="57">
        <f>PRRAS!D824</f>
        <v>0</v>
      </c>
      <c r="D811" s="57">
        <f>PRRAS!E824</f>
        <v>0</v>
      </c>
      <c r="E811" s="57">
        <v>0</v>
      </c>
      <c r="F811" s="57">
        <v>0</v>
      </c>
      <c r="G811" s="58">
        <f t="shared" si="24"/>
        <v>0</v>
      </c>
      <c r="H811" s="58">
        <f t="shared" si="25"/>
        <v>0</v>
      </c>
      <c r="I811" s="59">
        <v>0</v>
      </c>
    </row>
    <row r="812" spans="1:9">
      <c r="A812" s="56">
        <v>151</v>
      </c>
      <c r="B812" s="57">
        <f>PRRAS!C825</f>
        <v>811</v>
      </c>
      <c r="C812" s="57">
        <f>PRRAS!D825</f>
        <v>0</v>
      </c>
      <c r="D812" s="57">
        <f>PRRAS!E825</f>
        <v>0</v>
      </c>
      <c r="E812" s="57">
        <v>0</v>
      </c>
      <c r="F812" s="57">
        <v>0</v>
      </c>
      <c r="G812" s="58">
        <f t="shared" si="24"/>
        <v>0</v>
      </c>
      <c r="H812" s="58">
        <f t="shared" si="25"/>
        <v>0</v>
      </c>
      <c r="I812" s="59">
        <v>0</v>
      </c>
    </row>
    <row r="813" spans="1:9">
      <c r="A813" s="56">
        <v>151</v>
      </c>
      <c r="B813" s="57">
        <f>PRRAS!C826</f>
        <v>812</v>
      </c>
      <c r="C813" s="57">
        <f>PRRAS!D826</f>
        <v>0</v>
      </c>
      <c r="D813" s="57">
        <f>PRRAS!E826</f>
        <v>0</v>
      </c>
      <c r="E813" s="57">
        <v>0</v>
      </c>
      <c r="F813" s="57">
        <v>0</v>
      </c>
      <c r="G813" s="58">
        <f t="shared" si="24"/>
        <v>0</v>
      </c>
      <c r="H813" s="58">
        <f t="shared" si="25"/>
        <v>0</v>
      </c>
      <c r="I813" s="59">
        <v>0</v>
      </c>
    </row>
    <row r="814" spans="1:9">
      <c r="A814" s="56">
        <v>151</v>
      </c>
      <c r="B814" s="57">
        <f>PRRAS!C827</f>
        <v>813</v>
      </c>
      <c r="C814" s="57">
        <f>PRRAS!D827</f>
        <v>0</v>
      </c>
      <c r="D814" s="57">
        <f>PRRAS!E827</f>
        <v>0</v>
      </c>
      <c r="E814" s="57">
        <v>0</v>
      </c>
      <c r="F814" s="57">
        <v>0</v>
      </c>
      <c r="G814" s="58">
        <f t="shared" si="24"/>
        <v>0</v>
      </c>
      <c r="H814" s="58">
        <f t="shared" si="25"/>
        <v>0</v>
      </c>
      <c r="I814" s="59">
        <v>0</v>
      </c>
    </row>
    <row r="815" spans="1:9">
      <c r="A815" s="56">
        <v>151</v>
      </c>
      <c r="B815" s="57">
        <f>PRRAS!C828</f>
        <v>814</v>
      </c>
      <c r="C815" s="57">
        <f>PRRAS!D828</f>
        <v>0</v>
      </c>
      <c r="D815" s="57">
        <f>PRRAS!E828</f>
        <v>0</v>
      </c>
      <c r="E815" s="57">
        <v>0</v>
      </c>
      <c r="F815" s="57">
        <v>0</v>
      </c>
      <c r="G815" s="58">
        <f t="shared" si="24"/>
        <v>0</v>
      </c>
      <c r="H815" s="58">
        <f t="shared" si="25"/>
        <v>0</v>
      </c>
      <c r="I815" s="59">
        <v>0</v>
      </c>
    </row>
    <row r="816" spans="1:9">
      <c r="A816" s="56">
        <v>151</v>
      </c>
      <c r="B816" s="57">
        <f>PRRAS!C829</f>
        <v>815</v>
      </c>
      <c r="C816" s="57">
        <f>PRRAS!D829</f>
        <v>0</v>
      </c>
      <c r="D816" s="57">
        <f>PRRAS!E829</f>
        <v>0</v>
      </c>
      <c r="E816" s="57">
        <v>0</v>
      </c>
      <c r="F816" s="57">
        <v>0</v>
      </c>
      <c r="G816" s="58">
        <f t="shared" si="24"/>
        <v>0</v>
      </c>
      <c r="H816" s="58">
        <f t="shared" si="25"/>
        <v>0</v>
      </c>
      <c r="I816" s="59">
        <v>0</v>
      </c>
    </row>
    <row r="817" spans="1:9">
      <c r="A817" s="56">
        <v>151</v>
      </c>
      <c r="B817" s="57">
        <f>PRRAS!C830</f>
        <v>816</v>
      </c>
      <c r="C817" s="57">
        <f>PRRAS!D830</f>
        <v>0</v>
      </c>
      <c r="D817" s="57">
        <f>PRRAS!E830</f>
        <v>0</v>
      </c>
      <c r="E817" s="57">
        <v>0</v>
      </c>
      <c r="F817" s="57">
        <v>0</v>
      </c>
      <c r="G817" s="58">
        <f t="shared" si="24"/>
        <v>0</v>
      </c>
      <c r="H817" s="58">
        <f t="shared" si="25"/>
        <v>0</v>
      </c>
      <c r="I817" s="59">
        <v>0</v>
      </c>
    </row>
    <row r="818" spans="1:9">
      <c r="A818" s="56">
        <v>151</v>
      </c>
      <c r="B818" s="57">
        <f>PRRAS!C831</f>
        <v>817</v>
      </c>
      <c r="C818" s="57">
        <f>PRRAS!D831</f>
        <v>0</v>
      </c>
      <c r="D818" s="57">
        <f>PRRAS!E831</f>
        <v>0</v>
      </c>
      <c r="E818" s="57">
        <v>0</v>
      </c>
      <c r="F818" s="57">
        <v>0</v>
      </c>
      <c r="G818" s="58">
        <f t="shared" si="24"/>
        <v>0</v>
      </c>
      <c r="H818" s="58">
        <f t="shared" si="25"/>
        <v>0</v>
      </c>
      <c r="I818" s="59">
        <v>0</v>
      </c>
    </row>
    <row r="819" spans="1:9">
      <c r="A819" s="56">
        <v>151</v>
      </c>
      <c r="B819" s="57">
        <f>PRRAS!C832</f>
        <v>818</v>
      </c>
      <c r="C819" s="57">
        <f>PRRAS!D832</f>
        <v>0</v>
      </c>
      <c r="D819" s="57">
        <f>PRRAS!E832</f>
        <v>0</v>
      </c>
      <c r="E819" s="57">
        <v>0</v>
      </c>
      <c r="F819" s="57">
        <v>0</v>
      </c>
      <c r="G819" s="58">
        <f t="shared" si="24"/>
        <v>0</v>
      </c>
      <c r="H819" s="58">
        <f t="shared" si="25"/>
        <v>0</v>
      </c>
      <c r="I819" s="59">
        <v>0</v>
      </c>
    </row>
    <row r="820" spans="1:9">
      <c r="A820" s="56">
        <v>151</v>
      </c>
      <c r="B820" s="57">
        <f>PRRAS!C833</f>
        <v>819</v>
      </c>
      <c r="C820" s="57">
        <f>PRRAS!D833</f>
        <v>0</v>
      </c>
      <c r="D820" s="57">
        <f>PRRAS!E833</f>
        <v>0</v>
      </c>
      <c r="E820" s="57">
        <v>0</v>
      </c>
      <c r="F820" s="57">
        <v>0</v>
      </c>
      <c r="G820" s="58">
        <f t="shared" si="24"/>
        <v>0</v>
      </c>
      <c r="H820" s="58">
        <f t="shared" si="25"/>
        <v>0</v>
      </c>
      <c r="I820" s="59">
        <v>0</v>
      </c>
    </row>
    <row r="821" spans="1:9">
      <c r="A821" s="56">
        <v>151</v>
      </c>
      <c r="B821" s="57">
        <f>PRRAS!C834</f>
        <v>820</v>
      </c>
      <c r="C821" s="57">
        <f>PRRAS!D834</f>
        <v>0</v>
      </c>
      <c r="D821" s="57">
        <f>PRRAS!E834</f>
        <v>0</v>
      </c>
      <c r="E821" s="57">
        <v>0</v>
      </c>
      <c r="F821" s="57">
        <v>0</v>
      </c>
      <c r="G821" s="58">
        <f t="shared" si="24"/>
        <v>0</v>
      </c>
      <c r="H821" s="58">
        <f t="shared" si="25"/>
        <v>0</v>
      </c>
      <c r="I821" s="59">
        <v>0</v>
      </c>
    </row>
    <row r="822" spans="1:9">
      <c r="A822" s="56">
        <v>151</v>
      </c>
      <c r="B822" s="57">
        <f>PRRAS!C835</f>
        <v>821</v>
      </c>
      <c r="C822" s="57">
        <f>PRRAS!D835</f>
        <v>0</v>
      </c>
      <c r="D822" s="57">
        <f>PRRAS!E835</f>
        <v>0</v>
      </c>
      <c r="E822" s="57">
        <v>0</v>
      </c>
      <c r="F822" s="57">
        <v>0</v>
      </c>
      <c r="G822" s="58">
        <f t="shared" si="24"/>
        <v>0</v>
      </c>
      <c r="H822" s="58">
        <f t="shared" si="25"/>
        <v>0</v>
      </c>
      <c r="I822" s="59">
        <v>0</v>
      </c>
    </row>
    <row r="823" spans="1:9">
      <c r="A823" s="56">
        <v>151</v>
      </c>
      <c r="B823" s="57">
        <f>PRRAS!C836</f>
        <v>822</v>
      </c>
      <c r="C823" s="57">
        <f>PRRAS!D836</f>
        <v>0</v>
      </c>
      <c r="D823" s="57">
        <f>PRRAS!E836</f>
        <v>0</v>
      </c>
      <c r="E823" s="57">
        <v>0</v>
      </c>
      <c r="F823" s="57">
        <v>0</v>
      </c>
      <c r="G823" s="58">
        <f t="shared" si="24"/>
        <v>0</v>
      </c>
      <c r="H823" s="58">
        <f t="shared" si="25"/>
        <v>0</v>
      </c>
      <c r="I823" s="59">
        <v>0</v>
      </c>
    </row>
    <row r="824" spans="1:9">
      <c r="A824" s="56">
        <v>151</v>
      </c>
      <c r="B824" s="57">
        <f>PRRAS!C837</f>
        <v>823</v>
      </c>
      <c r="C824" s="57">
        <f>PRRAS!D837</f>
        <v>0</v>
      </c>
      <c r="D824" s="57">
        <f>PRRAS!E837</f>
        <v>0</v>
      </c>
      <c r="E824" s="57">
        <v>0</v>
      </c>
      <c r="F824" s="57">
        <v>0</v>
      </c>
      <c r="G824" s="58">
        <f t="shared" si="24"/>
        <v>0</v>
      </c>
      <c r="H824" s="58">
        <f t="shared" si="25"/>
        <v>0</v>
      </c>
      <c r="I824" s="59">
        <v>0</v>
      </c>
    </row>
    <row r="825" spans="1:9">
      <c r="A825" s="56">
        <v>151</v>
      </c>
      <c r="B825" s="57">
        <f>PRRAS!C838</f>
        <v>824</v>
      </c>
      <c r="C825" s="57">
        <f>PRRAS!D838</f>
        <v>0</v>
      </c>
      <c r="D825" s="57">
        <f>PRRAS!E838</f>
        <v>0</v>
      </c>
      <c r="E825" s="57">
        <v>0</v>
      </c>
      <c r="F825" s="57">
        <v>0</v>
      </c>
      <c r="G825" s="58">
        <f t="shared" si="24"/>
        <v>0</v>
      </c>
      <c r="H825" s="58">
        <f t="shared" si="25"/>
        <v>0</v>
      </c>
      <c r="I825" s="59">
        <v>0</v>
      </c>
    </row>
    <row r="826" spans="1:9">
      <c r="A826" s="56">
        <v>151</v>
      </c>
      <c r="B826" s="57">
        <f>PRRAS!C839</f>
        <v>825</v>
      </c>
      <c r="C826" s="57">
        <f>PRRAS!D839</f>
        <v>0</v>
      </c>
      <c r="D826" s="57">
        <f>PRRAS!E839</f>
        <v>0</v>
      </c>
      <c r="E826" s="57">
        <v>0</v>
      </c>
      <c r="F826" s="57">
        <v>0</v>
      </c>
      <c r="G826" s="58">
        <f t="shared" si="24"/>
        <v>0</v>
      </c>
      <c r="H826" s="58">
        <f t="shared" si="25"/>
        <v>0</v>
      </c>
      <c r="I826" s="59">
        <v>0</v>
      </c>
    </row>
    <row r="827" spans="1:9">
      <c r="A827" s="56">
        <v>151</v>
      </c>
      <c r="B827" s="57">
        <f>PRRAS!C840</f>
        <v>826</v>
      </c>
      <c r="C827" s="57">
        <f>PRRAS!D840</f>
        <v>0</v>
      </c>
      <c r="D827" s="57">
        <f>PRRAS!E840</f>
        <v>0</v>
      </c>
      <c r="E827" s="57">
        <v>0</v>
      </c>
      <c r="F827" s="57">
        <v>0</v>
      </c>
      <c r="G827" s="58">
        <f t="shared" si="24"/>
        <v>0</v>
      </c>
      <c r="H827" s="58">
        <f t="shared" si="25"/>
        <v>0</v>
      </c>
      <c r="I827" s="59">
        <v>0</v>
      </c>
    </row>
    <row r="828" spans="1:9">
      <c r="A828" s="56">
        <v>151</v>
      </c>
      <c r="B828" s="57">
        <f>PRRAS!C841</f>
        <v>827</v>
      </c>
      <c r="C828" s="57">
        <f>PRRAS!D841</f>
        <v>0</v>
      </c>
      <c r="D828" s="57">
        <f>PRRAS!E841</f>
        <v>0</v>
      </c>
      <c r="E828" s="57">
        <v>0</v>
      </c>
      <c r="F828" s="57">
        <v>0</v>
      </c>
      <c r="G828" s="58">
        <f t="shared" si="24"/>
        <v>0</v>
      </c>
      <c r="H828" s="58">
        <f t="shared" si="25"/>
        <v>0</v>
      </c>
      <c r="I828" s="59">
        <v>0</v>
      </c>
    </row>
    <row r="829" spans="1:9">
      <c r="A829" s="56">
        <v>151</v>
      </c>
      <c r="B829" s="57">
        <f>PRRAS!C842</f>
        <v>828</v>
      </c>
      <c r="C829" s="57">
        <f>PRRAS!D842</f>
        <v>0</v>
      </c>
      <c r="D829" s="57">
        <f>PRRAS!E842</f>
        <v>0</v>
      </c>
      <c r="E829" s="57">
        <v>0</v>
      </c>
      <c r="F829" s="57">
        <v>0</v>
      </c>
      <c r="G829" s="58">
        <f t="shared" si="24"/>
        <v>0</v>
      </c>
      <c r="H829" s="58">
        <f t="shared" si="25"/>
        <v>0</v>
      </c>
      <c r="I829" s="59">
        <v>0</v>
      </c>
    </row>
    <row r="830" spans="1:9">
      <c r="A830" s="56">
        <v>151</v>
      </c>
      <c r="B830" s="57">
        <f>PRRAS!C843</f>
        <v>829</v>
      </c>
      <c r="C830" s="57">
        <f>PRRAS!D843</f>
        <v>0</v>
      </c>
      <c r="D830" s="57">
        <f>PRRAS!E843</f>
        <v>0</v>
      </c>
      <c r="E830" s="57">
        <v>0</v>
      </c>
      <c r="F830" s="57">
        <v>0</v>
      </c>
      <c r="G830" s="58">
        <f t="shared" si="24"/>
        <v>0</v>
      </c>
      <c r="H830" s="58">
        <f t="shared" si="25"/>
        <v>0</v>
      </c>
      <c r="I830" s="59">
        <v>0</v>
      </c>
    </row>
    <row r="831" spans="1:9">
      <c r="A831" s="56">
        <v>151</v>
      </c>
      <c r="B831" s="57">
        <f>PRRAS!C844</f>
        <v>830</v>
      </c>
      <c r="C831" s="57">
        <f>PRRAS!D844</f>
        <v>0</v>
      </c>
      <c r="D831" s="57">
        <f>PRRAS!E844</f>
        <v>0</v>
      </c>
      <c r="E831" s="57">
        <v>0</v>
      </c>
      <c r="F831" s="57">
        <v>0</v>
      </c>
      <c r="G831" s="58">
        <f t="shared" si="24"/>
        <v>0</v>
      </c>
      <c r="H831" s="58">
        <f t="shared" si="25"/>
        <v>0</v>
      </c>
      <c r="I831" s="59">
        <v>0</v>
      </c>
    </row>
    <row r="832" spans="1:9">
      <c r="A832" s="56">
        <v>151</v>
      </c>
      <c r="B832" s="57">
        <f>PRRAS!C845</f>
        <v>831</v>
      </c>
      <c r="C832" s="57">
        <f>PRRAS!D845</f>
        <v>0</v>
      </c>
      <c r="D832" s="57">
        <f>PRRAS!E845</f>
        <v>0</v>
      </c>
      <c r="E832" s="57">
        <v>0</v>
      </c>
      <c r="F832" s="57">
        <v>0</v>
      </c>
      <c r="G832" s="58">
        <f t="shared" si="24"/>
        <v>0</v>
      </c>
      <c r="H832" s="58">
        <f t="shared" si="25"/>
        <v>0</v>
      </c>
      <c r="I832" s="59">
        <v>0</v>
      </c>
    </row>
    <row r="833" spans="1:9">
      <c r="A833" s="56">
        <v>151</v>
      </c>
      <c r="B833" s="57">
        <f>PRRAS!C846</f>
        <v>832</v>
      </c>
      <c r="C833" s="57">
        <f>PRRAS!D846</f>
        <v>0</v>
      </c>
      <c r="D833" s="57">
        <f>PRRAS!E846</f>
        <v>0</v>
      </c>
      <c r="E833" s="57">
        <v>0</v>
      </c>
      <c r="F833" s="57">
        <v>0</v>
      </c>
      <c r="G833" s="58">
        <f t="shared" si="24"/>
        <v>0</v>
      </c>
      <c r="H833" s="58">
        <f t="shared" si="25"/>
        <v>0</v>
      </c>
      <c r="I833" s="59">
        <v>0</v>
      </c>
    </row>
    <row r="834" spans="1:9">
      <c r="A834" s="56">
        <v>151</v>
      </c>
      <c r="B834" s="57">
        <f>PRRAS!C847</f>
        <v>833</v>
      </c>
      <c r="C834" s="57">
        <f>PRRAS!D847</f>
        <v>0</v>
      </c>
      <c r="D834" s="57">
        <f>PRRAS!E847</f>
        <v>0</v>
      </c>
      <c r="E834" s="57">
        <v>0</v>
      </c>
      <c r="F834" s="57">
        <v>0</v>
      </c>
      <c r="G834" s="58">
        <f t="shared" ref="G834:G897" si="26">(B834/1000)*(C834*1+D834*2)</f>
        <v>0</v>
      </c>
      <c r="H834" s="58">
        <f t="shared" ref="H834:H897" si="27">ABS(C834-ROUND(C834,0))+ABS(D834-ROUND(D834,0))</f>
        <v>0</v>
      </c>
      <c r="I834" s="59">
        <v>0</v>
      </c>
    </row>
    <row r="835" spans="1:9">
      <c r="A835" s="56">
        <v>151</v>
      </c>
      <c r="B835" s="57">
        <f>PRRAS!C848</f>
        <v>834</v>
      </c>
      <c r="C835" s="57">
        <f>PRRAS!D848</f>
        <v>0</v>
      </c>
      <c r="D835" s="57">
        <f>PRRAS!E848</f>
        <v>0</v>
      </c>
      <c r="E835" s="57">
        <v>0</v>
      </c>
      <c r="F835" s="57">
        <v>0</v>
      </c>
      <c r="G835" s="58">
        <f t="shared" si="26"/>
        <v>0</v>
      </c>
      <c r="H835" s="58">
        <f t="shared" si="27"/>
        <v>0</v>
      </c>
      <c r="I835" s="59">
        <v>0</v>
      </c>
    </row>
    <row r="836" spans="1:9">
      <c r="A836" s="56">
        <v>151</v>
      </c>
      <c r="B836" s="57">
        <f>PRRAS!C849</f>
        <v>835</v>
      </c>
      <c r="C836" s="57">
        <f>PRRAS!D849</f>
        <v>0</v>
      </c>
      <c r="D836" s="57">
        <f>PRRAS!E849</f>
        <v>0</v>
      </c>
      <c r="E836" s="57">
        <v>0</v>
      </c>
      <c r="F836" s="57">
        <v>0</v>
      </c>
      <c r="G836" s="58">
        <f t="shared" si="26"/>
        <v>0</v>
      </c>
      <c r="H836" s="58">
        <f t="shared" si="27"/>
        <v>0</v>
      </c>
      <c r="I836" s="59">
        <v>0</v>
      </c>
    </row>
    <row r="837" spans="1:9">
      <c r="A837" s="56">
        <v>151</v>
      </c>
      <c r="B837" s="57">
        <f>PRRAS!C850</f>
        <v>836</v>
      </c>
      <c r="C837" s="57">
        <f>PRRAS!D850</f>
        <v>0</v>
      </c>
      <c r="D837" s="57">
        <f>PRRAS!E850</f>
        <v>0</v>
      </c>
      <c r="E837" s="57">
        <v>0</v>
      </c>
      <c r="F837" s="57">
        <v>0</v>
      </c>
      <c r="G837" s="58">
        <f t="shared" si="26"/>
        <v>0</v>
      </c>
      <c r="H837" s="58">
        <f t="shared" si="27"/>
        <v>0</v>
      </c>
      <c r="I837" s="59">
        <v>0</v>
      </c>
    </row>
    <row r="838" spans="1:9">
      <c r="A838" s="56">
        <v>151</v>
      </c>
      <c r="B838" s="57">
        <f>PRRAS!C851</f>
        <v>837</v>
      </c>
      <c r="C838" s="57">
        <f>PRRAS!D851</f>
        <v>0</v>
      </c>
      <c r="D838" s="57">
        <f>PRRAS!E851</f>
        <v>0</v>
      </c>
      <c r="E838" s="57">
        <v>0</v>
      </c>
      <c r="F838" s="57">
        <v>0</v>
      </c>
      <c r="G838" s="58">
        <f t="shared" si="26"/>
        <v>0</v>
      </c>
      <c r="H838" s="58">
        <f t="shared" si="27"/>
        <v>0</v>
      </c>
      <c r="I838" s="59">
        <v>0</v>
      </c>
    </row>
    <row r="839" spans="1:9">
      <c r="A839" s="56">
        <v>151</v>
      </c>
      <c r="B839" s="57">
        <f>PRRAS!C852</f>
        <v>838</v>
      </c>
      <c r="C839" s="57">
        <f>PRRAS!D852</f>
        <v>0</v>
      </c>
      <c r="D839" s="57">
        <f>PRRAS!E852</f>
        <v>0</v>
      </c>
      <c r="E839" s="57">
        <v>0</v>
      </c>
      <c r="F839" s="57">
        <v>0</v>
      </c>
      <c r="G839" s="58">
        <f t="shared" si="26"/>
        <v>0</v>
      </c>
      <c r="H839" s="58">
        <f t="shared" si="27"/>
        <v>0</v>
      </c>
      <c r="I839" s="59">
        <v>0</v>
      </c>
    </row>
    <row r="840" spans="1:9">
      <c r="A840" s="56">
        <v>151</v>
      </c>
      <c r="B840" s="57">
        <f>PRRAS!C853</f>
        <v>839</v>
      </c>
      <c r="C840" s="57">
        <f>PRRAS!D853</f>
        <v>0</v>
      </c>
      <c r="D840" s="57">
        <f>PRRAS!E853</f>
        <v>0</v>
      </c>
      <c r="E840" s="57">
        <v>0</v>
      </c>
      <c r="F840" s="57">
        <v>0</v>
      </c>
      <c r="G840" s="58">
        <f t="shared" si="26"/>
        <v>0</v>
      </c>
      <c r="H840" s="58">
        <f t="shared" si="27"/>
        <v>0</v>
      </c>
      <c r="I840" s="59">
        <v>0</v>
      </c>
    </row>
    <row r="841" spans="1:9">
      <c r="A841" s="56">
        <v>151</v>
      </c>
      <c r="B841" s="57">
        <f>PRRAS!C854</f>
        <v>840</v>
      </c>
      <c r="C841" s="57">
        <f>PRRAS!D854</f>
        <v>0</v>
      </c>
      <c r="D841" s="57">
        <f>PRRAS!E854</f>
        <v>0</v>
      </c>
      <c r="E841" s="57">
        <v>0</v>
      </c>
      <c r="F841" s="57">
        <v>0</v>
      </c>
      <c r="G841" s="58">
        <f t="shared" si="26"/>
        <v>0</v>
      </c>
      <c r="H841" s="58">
        <f t="shared" si="27"/>
        <v>0</v>
      </c>
      <c r="I841" s="59">
        <v>0</v>
      </c>
    </row>
    <row r="842" spans="1:9">
      <c r="A842" s="56">
        <v>151</v>
      </c>
      <c r="B842" s="57">
        <f>PRRAS!C855</f>
        <v>841</v>
      </c>
      <c r="C842" s="57">
        <f>PRRAS!D855</f>
        <v>0</v>
      </c>
      <c r="D842" s="57">
        <f>PRRAS!E855</f>
        <v>0</v>
      </c>
      <c r="E842" s="57">
        <v>0</v>
      </c>
      <c r="F842" s="57">
        <v>0</v>
      </c>
      <c r="G842" s="58">
        <f t="shared" si="26"/>
        <v>0</v>
      </c>
      <c r="H842" s="58">
        <f t="shared" si="27"/>
        <v>0</v>
      </c>
      <c r="I842" s="59">
        <v>0</v>
      </c>
    </row>
    <row r="843" spans="1:9">
      <c r="A843" s="56">
        <v>151</v>
      </c>
      <c r="B843" s="57">
        <f>PRRAS!C856</f>
        <v>842</v>
      </c>
      <c r="C843" s="57">
        <f>PRRAS!D856</f>
        <v>0</v>
      </c>
      <c r="D843" s="57">
        <f>PRRAS!E856</f>
        <v>0</v>
      </c>
      <c r="E843" s="57">
        <v>0</v>
      </c>
      <c r="F843" s="57">
        <v>0</v>
      </c>
      <c r="G843" s="58">
        <f t="shared" si="26"/>
        <v>0</v>
      </c>
      <c r="H843" s="58">
        <f t="shared" si="27"/>
        <v>0</v>
      </c>
      <c r="I843" s="59">
        <v>0</v>
      </c>
    </row>
    <row r="844" spans="1:9">
      <c r="A844" s="56">
        <v>151</v>
      </c>
      <c r="B844" s="57">
        <f>PRRAS!C857</f>
        <v>843</v>
      </c>
      <c r="C844" s="57">
        <f>PRRAS!D857</f>
        <v>0</v>
      </c>
      <c r="D844" s="57">
        <f>PRRAS!E857</f>
        <v>0</v>
      </c>
      <c r="E844" s="57">
        <v>0</v>
      </c>
      <c r="F844" s="57">
        <v>0</v>
      </c>
      <c r="G844" s="58">
        <f t="shared" si="26"/>
        <v>0</v>
      </c>
      <c r="H844" s="58">
        <f t="shared" si="27"/>
        <v>0</v>
      </c>
      <c r="I844" s="59">
        <v>0</v>
      </c>
    </row>
    <row r="845" spans="1:9">
      <c r="A845" s="56">
        <v>151</v>
      </c>
      <c r="B845" s="57">
        <f>PRRAS!C858</f>
        <v>844</v>
      </c>
      <c r="C845" s="57">
        <f>PRRAS!D858</f>
        <v>0</v>
      </c>
      <c r="D845" s="57">
        <f>PRRAS!E858</f>
        <v>0</v>
      </c>
      <c r="E845" s="57">
        <v>0</v>
      </c>
      <c r="F845" s="57">
        <v>0</v>
      </c>
      <c r="G845" s="58">
        <f t="shared" si="26"/>
        <v>0</v>
      </c>
      <c r="H845" s="58">
        <f t="shared" si="27"/>
        <v>0</v>
      </c>
      <c r="I845" s="59">
        <v>0</v>
      </c>
    </row>
    <row r="846" spans="1:9">
      <c r="A846" s="56">
        <v>151</v>
      </c>
      <c r="B846" s="57">
        <f>PRRAS!C859</f>
        <v>845</v>
      </c>
      <c r="C846" s="57">
        <f>PRRAS!D859</f>
        <v>0</v>
      </c>
      <c r="D846" s="57">
        <f>PRRAS!E859</f>
        <v>0</v>
      </c>
      <c r="E846" s="57">
        <v>0</v>
      </c>
      <c r="F846" s="57">
        <v>0</v>
      </c>
      <c r="G846" s="58">
        <f t="shared" si="26"/>
        <v>0</v>
      </c>
      <c r="H846" s="58">
        <f t="shared" si="27"/>
        <v>0</v>
      </c>
      <c r="I846" s="59">
        <v>0</v>
      </c>
    </row>
    <row r="847" spans="1:9">
      <c r="A847" s="56">
        <v>151</v>
      </c>
      <c r="B847" s="57">
        <f>PRRAS!C860</f>
        <v>846</v>
      </c>
      <c r="C847" s="57">
        <f>PRRAS!D860</f>
        <v>0</v>
      </c>
      <c r="D847" s="57">
        <f>PRRAS!E860</f>
        <v>0</v>
      </c>
      <c r="E847" s="57">
        <v>0</v>
      </c>
      <c r="F847" s="57">
        <v>0</v>
      </c>
      <c r="G847" s="58">
        <f t="shared" si="26"/>
        <v>0</v>
      </c>
      <c r="H847" s="58">
        <f t="shared" si="27"/>
        <v>0</v>
      </c>
      <c r="I847" s="59">
        <v>0</v>
      </c>
    </row>
    <row r="848" spans="1:9">
      <c r="A848" s="56">
        <v>151</v>
      </c>
      <c r="B848" s="57">
        <f>PRRAS!C861</f>
        <v>847</v>
      </c>
      <c r="C848" s="57">
        <f>PRRAS!D861</f>
        <v>0</v>
      </c>
      <c r="D848" s="57">
        <f>PRRAS!E861</f>
        <v>0</v>
      </c>
      <c r="E848" s="57">
        <v>0</v>
      </c>
      <c r="F848" s="57">
        <v>0</v>
      </c>
      <c r="G848" s="58">
        <f t="shared" si="26"/>
        <v>0</v>
      </c>
      <c r="H848" s="58">
        <f t="shared" si="27"/>
        <v>0</v>
      </c>
      <c r="I848" s="59">
        <v>0</v>
      </c>
    </row>
    <row r="849" spans="1:9">
      <c r="A849" s="56">
        <v>151</v>
      </c>
      <c r="B849" s="57">
        <f>PRRAS!C862</f>
        <v>848</v>
      </c>
      <c r="C849" s="57">
        <f>PRRAS!D862</f>
        <v>0</v>
      </c>
      <c r="D849" s="57">
        <f>PRRAS!E862</f>
        <v>0</v>
      </c>
      <c r="E849" s="57">
        <v>0</v>
      </c>
      <c r="F849" s="57">
        <v>0</v>
      </c>
      <c r="G849" s="58">
        <f t="shared" si="26"/>
        <v>0</v>
      </c>
      <c r="H849" s="58">
        <f t="shared" si="27"/>
        <v>0</v>
      </c>
      <c r="I849" s="59">
        <v>0</v>
      </c>
    </row>
    <row r="850" spans="1:9">
      <c r="A850" s="56">
        <v>151</v>
      </c>
      <c r="B850" s="57">
        <f>PRRAS!C863</f>
        <v>849</v>
      </c>
      <c r="C850" s="57">
        <f>PRRAS!D863</f>
        <v>0</v>
      </c>
      <c r="D850" s="57">
        <f>PRRAS!E863</f>
        <v>0</v>
      </c>
      <c r="E850" s="57">
        <v>0</v>
      </c>
      <c r="F850" s="57">
        <v>0</v>
      </c>
      <c r="G850" s="58">
        <f t="shared" si="26"/>
        <v>0</v>
      </c>
      <c r="H850" s="58">
        <f t="shared" si="27"/>
        <v>0</v>
      </c>
      <c r="I850" s="59">
        <v>0</v>
      </c>
    </row>
    <row r="851" spans="1:9">
      <c r="A851" s="56">
        <v>151</v>
      </c>
      <c r="B851" s="57">
        <f>PRRAS!C864</f>
        <v>850</v>
      </c>
      <c r="C851" s="57">
        <f>PRRAS!D864</f>
        <v>0</v>
      </c>
      <c r="D851" s="57">
        <f>PRRAS!E864</f>
        <v>0</v>
      </c>
      <c r="E851" s="57">
        <v>0</v>
      </c>
      <c r="F851" s="57">
        <v>0</v>
      </c>
      <c r="G851" s="58">
        <f t="shared" si="26"/>
        <v>0</v>
      </c>
      <c r="H851" s="58">
        <f t="shared" si="27"/>
        <v>0</v>
      </c>
      <c r="I851" s="59">
        <v>0</v>
      </c>
    </row>
    <row r="852" spans="1:9">
      <c r="A852" s="56">
        <v>151</v>
      </c>
      <c r="B852" s="57">
        <f>PRRAS!C865</f>
        <v>851</v>
      </c>
      <c r="C852" s="57">
        <f>PRRAS!D865</f>
        <v>0</v>
      </c>
      <c r="D852" s="57">
        <f>PRRAS!E865</f>
        <v>0</v>
      </c>
      <c r="E852" s="57">
        <v>0</v>
      </c>
      <c r="F852" s="57">
        <v>0</v>
      </c>
      <c r="G852" s="58">
        <f t="shared" si="26"/>
        <v>0</v>
      </c>
      <c r="H852" s="58">
        <f t="shared" si="27"/>
        <v>0</v>
      </c>
      <c r="I852" s="59">
        <v>0</v>
      </c>
    </row>
    <row r="853" spans="1:9">
      <c r="A853" s="56">
        <v>151</v>
      </c>
      <c r="B853" s="57">
        <f>PRRAS!C866</f>
        <v>852</v>
      </c>
      <c r="C853" s="57">
        <f>PRRAS!D866</f>
        <v>0</v>
      </c>
      <c r="D853" s="57">
        <f>PRRAS!E866</f>
        <v>0</v>
      </c>
      <c r="E853" s="57">
        <v>0</v>
      </c>
      <c r="F853" s="57">
        <v>0</v>
      </c>
      <c r="G853" s="58">
        <f t="shared" si="26"/>
        <v>0</v>
      </c>
      <c r="H853" s="58">
        <f t="shared" si="27"/>
        <v>0</v>
      </c>
      <c r="I853" s="59">
        <v>0</v>
      </c>
    </row>
    <row r="854" spans="1:9">
      <c r="A854" s="56">
        <v>151</v>
      </c>
      <c r="B854" s="57">
        <f>PRRAS!C867</f>
        <v>853</v>
      </c>
      <c r="C854" s="57">
        <f>PRRAS!D867</f>
        <v>0</v>
      </c>
      <c r="D854" s="57">
        <f>PRRAS!E867</f>
        <v>0</v>
      </c>
      <c r="E854" s="57">
        <v>0</v>
      </c>
      <c r="F854" s="57">
        <v>0</v>
      </c>
      <c r="G854" s="58">
        <f t="shared" si="26"/>
        <v>0</v>
      </c>
      <c r="H854" s="58">
        <f t="shared" si="27"/>
        <v>0</v>
      </c>
      <c r="I854" s="59">
        <v>0</v>
      </c>
    </row>
    <row r="855" spans="1:9">
      <c r="A855" s="56">
        <v>151</v>
      </c>
      <c r="B855" s="57">
        <f>PRRAS!C868</f>
        <v>854</v>
      </c>
      <c r="C855" s="57">
        <f>PRRAS!D868</f>
        <v>0</v>
      </c>
      <c r="D855" s="57">
        <f>PRRAS!E868</f>
        <v>0</v>
      </c>
      <c r="E855" s="57">
        <v>0</v>
      </c>
      <c r="F855" s="57">
        <v>0</v>
      </c>
      <c r="G855" s="58">
        <f t="shared" si="26"/>
        <v>0</v>
      </c>
      <c r="H855" s="58">
        <f t="shared" si="27"/>
        <v>0</v>
      </c>
      <c r="I855" s="59">
        <v>0</v>
      </c>
    </row>
    <row r="856" spans="1:9">
      <c r="A856" s="56">
        <v>151</v>
      </c>
      <c r="B856" s="57">
        <f>PRRAS!C869</f>
        <v>855</v>
      </c>
      <c r="C856" s="57">
        <f>PRRAS!D869</f>
        <v>0</v>
      </c>
      <c r="D856" s="57">
        <f>PRRAS!E869</f>
        <v>0</v>
      </c>
      <c r="E856" s="57">
        <v>0</v>
      </c>
      <c r="F856" s="57">
        <v>0</v>
      </c>
      <c r="G856" s="58">
        <f t="shared" si="26"/>
        <v>0</v>
      </c>
      <c r="H856" s="58">
        <f t="shared" si="27"/>
        <v>0</v>
      </c>
      <c r="I856" s="59">
        <v>0</v>
      </c>
    </row>
    <row r="857" spans="1:9">
      <c r="A857" s="56">
        <v>151</v>
      </c>
      <c r="B857" s="57">
        <f>PRRAS!C870</f>
        <v>856</v>
      </c>
      <c r="C857" s="57">
        <f>PRRAS!D870</f>
        <v>0</v>
      </c>
      <c r="D857" s="57">
        <f>PRRAS!E870</f>
        <v>0</v>
      </c>
      <c r="E857" s="57">
        <v>0</v>
      </c>
      <c r="F857" s="57">
        <v>0</v>
      </c>
      <c r="G857" s="58">
        <f t="shared" si="26"/>
        <v>0</v>
      </c>
      <c r="H857" s="58">
        <f t="shared" si="27"/>
        <v>0</v>
      </c>
      <c r="I857" s="59">
        <v>0</v>
      </c>
    </row>
    <row r="858" spans="1:9">
      <c r="A858" s="56">
        <v>151</v>
      </c>
      <c r="B858" s="57">
        <f>PRRAS!C871</f>
        <v>857</v>
      </c>
      <c r="C858" s="57">
        <f>PRRAS!D871</f>
        <v>0</v>
      </c>
      <c r="D858" s="57">
        <f>PRRAS!E871</f>
        <v>0</v>
      </c>
      <c r="E858" s="57">
        <v>0</v>
      </c>
      <c r="F858" s="57">
        <v>0</v>
      </c>
      <c r="G858" s="58">
        <f t="shared" si="26"/>
        <v>0</v>
      </c>
      <c r="H858" s="58">
        <f t="shared" si="27"/>
        <v>0</v>
      </c>
      <c r="I858" s="59">
        <v>0</v>
      </c>
    </row>
    <row r="859" spans="1:9">
      <c r="A859" s="56">
        <v>151</v>
      </c>
      <c r="B859" s="57">
        <f>PRRAS!C872</f>
        <v>858</v>
      </c>
      <c r="C859" s="57">
        <f>PRRAS!D872</f>
        <v>0</v>
      </c>
      <c r="D859" s="57">
        <f>PRRAS!E872</f>
        <v>0</v>
      </c>
      <c r="E859" s="57">
        <v>0</v>
      </c>
      <c r="F859" s="57">
        <v>0</v>
      </c>
      <c r="G859" s="58">
        <f t="shared" si="26"/>
        <v>0</v>
      </c>
      <c r="H859" s="58">
        <f t="shared" si="27"/>
        <v>0</v>
      </c>
      <c r="I859" s="59">
        <v>0</v>
      </c>
    </row>
    <row r="860" spans="1:9">
      <c r="A860" s="56">
        <v>151</v>
      </c>
      <c r="B860" s="57">
        <f>PRRAS!C873</f>
        <v>859</v>
      </c>
      <c r="C860" s="57">
        <f>PRRAS!D873</f>
        <v>0</v>
      </c>
      <c r="D860" s="57">
        <f>PRRAS!E873</f>
        <v>0</v>
      </c>
      <c r="E860" s="57">
        <v>0</v>
      </c>
      <c r="F860" s="57">
        <v>0</v>
      </c>
      <c r="G860" s="58">
        <f t="shared" si="26"/>
        <v>0</v>
      </c>
      <c r="H860" s="58">
        <f t="shared" si="27"/>
        <v>0</v>
      </c>
      <c r="I860" s="59">
        <v>0</v>
      </c>
    </row>
    <row r="861" spans="1:9">
      <c r="A861" s="56">
        <v>151</v>
      </c>
      <c r="B861" s="57">
        <f>PRRAS!C874</f>
        <v>860</v>
      </c>
      <c r="C861" s="57">
        <f>PRRAS!D874</f>
        <v>0</v>
      </c>
      <c r="D861" s="57">
        <f>PRRAS!E874</f>
        <v>0</v>
      </c>
      <c r="E861" s="57">
        <v>0</v>
      </c>
      <c r="F861" s="57">
        <v>0</v>
      </c>
      <c r="G861" s="58">
        <f t="shared" si="26"/>
        <v>0</v>
      </c>
      <c r="H861" s="58">
        <f t="shared" si="27"/>
        <v>0</v>
      </c>
      <c r="I861" s="59">
        <v>0</v>
      </c>
    </row>
    <row r="862" spans="1:9">
      <c r="A862" s="56">
        <v>151</v>
      </c>
      <c r="B862" s="57">
        <f>PRRAS!C875</f>
        <v>861</v>
      </c>
      <c r="C862" s="57">
        <f>PRRAS!D875</f>
        <v>0</v>
      </c>
      <c r="D862" s="57">
        <f>PRRAS!E875</f>
        <v>0</v>
      </c>
      <c r="E862" s="57">
        <v>0</v>
      </c>
      <c r="F862" s="57">
        <v>0</v>
      </c>
      <c r="G862" s="58">
        <f t="shared" si="26"/>
        <v>0</v>
      </c>
      <c r="H862" s="58">
        <f t="shared" si="27"/>
        <v>0</v>
      </c>
      <c r="I862" s="59">
        <v>0</v>
      </c>
    </row>
    <row r="863" spans="1:9">
      <c r="A863" s="56">
        <v>151</v>
      </c>
      <c r="B863" s="57">
        <f>PRRAS!C876</f>
        <v>862</v>
      </c>
      <c r="C863" s="57">
        <f>PRRAS!D876</f>
        <v>0</v>
      </c>
      <c r="D863" s="57">
        <f>PRRAS!E876</f>
        <v>0</v>
      </c>
      <c r="E863" s="57">
        <v>0</v>
      </c>
      <c r="F863" s="57">
        <v>0</v>
      </c>
      <c r="G863" s="58">
        <f t="shared" si="26"/>
        <v>0</v>
      </c>
      <c r="H863" s="58">
        <f t="shared" si="27"/>
        <v>0</v>
      </c>
      <c r="I863" s="59">
        <v>0</v>
      </c>
    </row>
    <row r="864" spans="1:9">
      <c r="A864" s="56">
        <v>151</v>
      </c>
      <c r="B864" s="57">
        <f>PRRAS!C877</f>
        <v>863</v>
      </c>
      <c r="C864" s="57">
        <f>PRRAS!D877</f>
        <v>0</v>
      </c>
      <c r="D864" s="57">
        <f>PRRAS!E877</f>
        <v>0</v>
      </c>
      <c r="E864" s="57">
        <v>0</v>
      </c>
      <c r="F864" s="57">
        <v>0</v>
      </c>
      <c r="G864" s="58">
        <f t="shared" si="26"/>
        <v>0</v>
      </c>
      <c r="H864" s="58">
        <f t="shared" si="27"/>
        <v>0</v>
      </c>
      <c r="I864" s="59">
        <v>0</v>
      </c>
    </row>
    <row r="865" spans="1:9">
      <c r="A865" s="56">
        <v>151</v>
      </c>
      <c r="B865" s="57">
        <f>PRRAS!C878</f>
        <v>864</v>
      </c>
      <c r="C865" s="57">
        <f>PRRAS!D878</f>
        <v>0</v>
      </c>
      <c r="D865" s="57">
        <f>PRRAS!E878</f>
        <v>0</v>
      </c>
      <c r="E865" s="57">
        <v>0</v>
      </c>
      <c r="F865" s="57">
        <v>0</v>
      </c>
      <c r="G865" s="58">
        <f t="shared" si="26"/>
        <v>0</v>
      </c>
      <c r="H865" s="58">
        <f t="shared" si="27"/>
        <v>0</v>
      </c>
      <c r="I865" s="59">
        <v>0</v>
      </c>
    </row>
    <row r="866" spans="1:9">
      <c r="A866" s="56">
        <v>151</v>
      </c>
      <c r="B866" s="57">
        <f>PRRAS!C879</f>
        <v>865</v>
      </c>
      <c r="C866" s="57">
        <f>PRRAS!D879</f>
        <v>0</v>
      </c>
      <c r="D866" s="57">
        <f>PRRAS!E879</f>
        <v>0</v>
      </c>
      <c r="E866" s="57">
        <v>0</v>
      </c>
      <c r="F866" s="57">
        <v>0</v>
      </c>
      <c r="G866" s="58">
        <f t="shared" si="26"/>
        <v>0</v>
      </c>
      <c r="H866" s="58">
        <f t="shared" si="27"/>
        <v>0</v>
      </c>
      <c r="I866" s="59">
        <v>0</v>
      </c>
    </row>
    <row r="867" spans="1:9">
      <c r="A867" s="56">
        <v>151</v>
      </c>
      <c r="B867" s="57">
        <f>PRRAS!C880</f>
        <v>866</v>
      </c>
      <c r="C867" s="57">
        <f>PRRAS!D880</f>
        <v>0</v>
      </c>
      <c r="D867" s="57">
        <f>PRRAS!E880</f>
        <v>0</v>
      </c>
      <c r="E867" s="57">
        <v>0</v>
      </c>
      <c r="F867" s="57">
        <v>0</v>
      </c>
      <c r="G867" s="58">
        <f t="shared" si="26"/>
        <v>0</v>
      </c>
      <c r="H867" s="58">
        <f t="shared" si="27"/>
        <v>0</v>
      </c>
      <c r="I867" s="59">
        <v>0</v>
      </c>
    </row>
    <row r="868" spans="1:9">
      <c r="A868" s="56">
        <v>151</v>
      </c>
      <c r="B868" s="57">
        <f>PRRAS!C881</f>
        <v>867</v>
      </c>
      <c r="C868" s="57">
        <f>PRRAS!D881</f>
        <v>0</v>
      </c>
      <c r="D868" s="57">
        <f>PRRAS!E881</f>
        <v>0</v>
      </c>
      <c r="E868" s="57">
        <v>0</v>
      </c>
      <c r="F868" s="57">
        <v>0</v>
      </c>
      <c r="G868" s="58">
        <f t="shared" si="26"/>
        <v>0</v>
      </c>
      <c r="H868" s="58">
        <f t="shared" si="27"/>
        <v>0</v>
      </c>
      <c r="I868" s="59">
        <v>0</v>
      </c>
    </row>
    <row r="869" spans="1:9">
      <c r="A869" s="56">
        <v>151</v>
      </c>
      <c r="B869" s="57">
        <f>PRRAS!C882</f>
        <v>868</v>
      </c>
      <c r="C869" s="57">
        <f>PRRAS!D882</f>
        <v>0</v>
      </c>
      <c r="D869" s="57">
        <f>PRRAS!E882</f>
        <v>0</v>
      </c>
      <c r="E869" s="57">
        <v>0</v>
      </c>
      <c r="F869" s="57">
        <v>0</v>
      </c>
      <c r="G869" s="58">
        <f t="shared" si="26"/>
        <v>0</v>
      </c>
      <c r="H869" s="58">
        <f t="shared" si="27"/>
        <v>0</v>
      </c>
      <c r="I869" s="59">
        <v>0</v>
      </c>
    </row>
    <row r="870" spans="1:9">
      <c r="A870" s="56">
        <v>151</v>
      </c>
      <c r="B870" s="57">
        <f>PRRAS!C883</f>
        <v>869</v>
      </c>
      <c r="C870" s="57">
        <f>PRRAS!D883</f>
        <v>0</v>
      </c>
      <c r="D870" s="57">
        <f>PRRAS!E883</f>
        <v>0</v>
      </c>
      <c r="E870" s="57">
        <v>0</v>
      </c>
      <c r="F870" s="57">
        <v>0</v>
      </c>
      <c r="G870" s="58">
        <f t="shared" si="26"/>
        <v>0</v>
      </c>
      <c r="H870" s="58">
        <f t="shared" si="27"/>
        <v>0</v>
      </c>
      <c r="I870" s="59">
        <v>0</v>
      </c>
    </row>
    <row r="871" spans="1:9">
      <c r="A871" s="56">
        <v>151</v>
      </c>
      <c r="B871" s="57">
        <f>PRRAS!C884</f>
        <v>870</v>
      </c>
      <c r="C871" s="57">
        <f>PRRAS!D884</f>
        <v>0</v>
      </c>
      <c r="D871" s="57">
        <f>PRRAS!E884</f>
        <v>0</v>
      </c>
      <c r="E871" s="57">
        <v>0</v>
      </c>
      <c r="F871" s="57">
        <v>0</v>
      </c>
      <c r="G871" s="58">
        <f t="shared" si="26"/>
        <v>0</v>
      </c>
      <c r="H871" s="58">
        <f t="shared" si="27"/>
        <v>0</v>
      </c>
      <c r="I871" s="59">
        <v>0</v>
      </c>
    </row>
    <row r="872" spans="1:9">
      <c r="A872" s="56">
        <v>151</v>
      </c>
      <c r="B872" s="57">
        <f>PRRAS!C885</f>
        <v>871</v>
      </c>
      <c r="C872" s="57">
        <f>PRRAS!D885</f>
        <v>0</v>
      </c>
      <c r="D872" s="57">
        <f>PRRAS!E885</f>
        <v>0</v>
      </c>
      <c r="E872" s="57">
        <v>0</v>
      </c>
      <c r="F872" s="57">
        <v>0</v>
      </c>
      <c r="G872" s="58">
        <f t="shared" si="26"/>
        <v>0</v>
      </c>
      <c r="H872" s="58">
        <f t="shared" si="27"/>
        <v>0</v>
      </c>
      <c r="I872" s="59">
        <v>0</v>
      </c>
    </row>
    <row r="873" spans="1:9">
      <c r="A873" s="56">
        <v>151</v>
      </c>
      <c r="B873" s="57">
        <f>PRRAS!C886</f>
        <v>872</v>
      </c>
      <c r="C873" s="57">
        <f>PRRAS!D886</f>
        <v>0</v>
      </c>
      <c r="D873" s="57">
        <f>PRRAS!E886</f>
        <v>0</v>
      </c>
      <c r="E873" s="57">
        <v>0</v>
      </c>
      <c r="F873" s="57">
        <v>0</v>
      </c>
      <c r="G873" s="58">
        <f t="shared" si="26"/>
        <v>0</v>
      </c>
      <c r="H873" s="58">
        <f t="shared" si="27"/>
        <v>0</v>
      </c>
      <c r="I873" s="59">
        <v>0</v>
      </c>
    </row>
    <row r="874" spans="1:9">
      <c r="A874" s="56">
        <v>151</v>
      </c>
      <c r="B874" s="57">
        <f>PRRAS!C887</f>
        <v>873</v>
      </c>
      <c r="C874" s="57">
        <f>PRRAS!D887</f>
        <v>0</v>
      </c>
      <c r="D874" s="57">
        <f>PRRAS!E887</f>
        <v>0</v>
      </c>
      <c r="E874" s="57">
        <v>0</v>
      </c>
      <c r="F874" s="57">
        <v>0</v>
      </c>
      <c r="G874" s="58">
        <f t="shared" si="26"/>
        <v>0</v>
      </c>
      <c r="H874" s="58">
        <f t="shared" si="27"/>
        <v>0</v>
      </c>
      <c r="I874" s="59">
        <v>0</v>
      </c>
    </row>
    <row r="875" spans="1:9">
      <c r="A875" s="56">
        <v>151</v>
      </c>
      <c r="B875" s="57">
        <f>PRRAS!C888</f>
        <v>874</v>
      </c>
      <c r="C875" s="57">
        <f>PRRAS!D888</f>
        <v>0</v>
      </c>
      <c r="D875" s="57">
        <f>PRRAS!E888</f>
        <v>0</v>
      </c>
      <c r="E875" s="57">
        <v>0</v>
      </c>
      <c r="F875" s="57">
        <v>0</v>
      </c>
      <c r="G875" s="58">
        <f t="shared" si="26"/>
        <v>0</v>
      </c>
      <c r="H875" s="58">
        <f t="shared" si="27"/>
        <v>0</v>
      </c>
      <c r="I875" s="59">
        <v>0</v>
      </c>
    </row>
    <row r="876" spans="1:9">
      <c r="A876" s="56">
        <v>151</v>
      </c>
      <c r="B876" s="57">
        <f>PRRAS!C889</f>
        <v>875</v>
      </c>
      <c r="C876" s="57">
        <f>PRRAS!D889</f>
        <v>0</v>
      </c>
      <c r="D876" s="57">
        <f>PRRAS!E889</f>
        <v>0</v>
      </c>
      <c r="E876" s="57">
        <v>0</v>
      </c>
      <c r="F876" s="57">
        <v>0</v>
      </c>
      <c r="G876" s="58">
        <f t="shared" si="26"/>
        <v>0</v>
      </c>
      <c r="H876" s="58">
        <f t="shared" si="27"/>
        <v>0</v>
      </c>
      <c r="I876" s="59">
        <v>0</v>
      </c>
    </row>
    <row r="877" spans="1:9">
      <c r="A877" s="56">
        <v>151</v>
      </c>
      <c r="B877" s="57">
        <f>PRRAS!C890</f>
        <v>876</v>
      </c>
      <c r="C877" s="57">
        <f>PRRAS!D890</f>
        <v>0</v>
      </c>
      <c r="D877" s="57">
        <f>PRRAS!E890</f>
        <v>0</v>
      </c>
      <c r="E877" s="57">
        <v>0</v>
      </c>
      <c r="F877" s="57">
        <v>0</v>
      </c>
      <c r="G877" s="58">
        <f t="shared" si="26"/>
        <v>0</v>
      </c>
      <c r="H877" s="58">
        <f t="shared" si="27"/>
        <v>0</v>
      </c>
      <c r="I877" s="59">
        <v>0</v>
      </c>
    </row>
    <row r="878" spans="1:9">
      <c r="A878" s="56">
        <v>151</v>
      </c>
      <c r="B878" s="57">
        <f>PRRAS!C891</f>
        <v>877</v>
      </c>
      <c r="C878" s="57">
        <f>PRRAS!D891</f>
        <v>0</v>
      </c>
      <c r="D878" s="57">
        <f>PRRAS!E891</f>
        <v>0</v>
      </c>
      <c r="E878" s="57">
        <v>0</v>
      </c>
      <c r="F878" s="57">
        <v>0</v>
      </c>
      <c r="G878" s="58">
        <f t="shared" si="26"/>
        <v>0</v>
      </c>
      <c r="H878" s="58">
        <f t="shared" si="27"/>
        <v>0</v>
      </c>
      <c r="I878" s="59">
        <v>0</v>
      </c>
    </row>
    <row r="879" spans="1:9">
      <c r="A879" s="56">
        <v>151</v>
      </c>
      <c r="B879" s="57">
        <f>PRRAS!C892</f>
        <v>878</v>
      </c>
      <c r="C879" s="57">
        <f>PRRAS!D892</f>
        <v>0</v>
      </c>
      <c r="D879" s="57">
        <f>PRRAS!E892</f>
        <v>0</v>
      </c>
      <c r="E879" s="57">
        <v>0</v>
      </c>
      <c r="F879" s="57">
        <v>0</v>
      </c>
      <c r="G879" s="58">
        <f t="shared" si="26"/>
        <v>0</v>
      </c>
      <c r="H879" s="58">
        <f t="shared" si="27"/>
        <v>0</v>
      </c>
      <c r="I879" s="59">
        <v>0</v>
      </c>
    </row>
    <row r="880" spans="1:9">
      <c r="A880" s="56">
        <v>151</v>
      </c>
      <c r="B880" s="57">
        <f>PRRAS!C893</f>
        <v>879</v>
      </c>
      <c r="C880" s="57">
        <f>PRRAS!D893</f>
        <v>0</v>
      </c>
      <c r="D880" s="57">
        <f>PRRAS!E893</f>
        <v>0</v>
      </c>
      <c r="E880" s="57">
        <v>0</v>
      </c>
      <c r="F880" s="57">
        <v>0</v>
      </c>
      <c r="G880" s="58">
        <f t="shared" si="26"/>
        <v>0</v>
      </c>
      <c r="H880" s="58">
        <f t="shared" si="27"/>
        <v>0</v>
      </c>
      <c r="I880" s="59">
        <v>0</v>
      </c>
    </row>
    <row r="881" spans="1:9">
      <c r="A881" s="56">
        <v>151</v>
      </c>
      <c r="B881" s="57">
        <f>PRRAS!C894</f>
        <v>880</v>
      </c>
      <c r="C881" s="57">
        <f>PRRAS!D894</f>
        <v>0</v>
      </c>
      <c r="D881" s="57">
        <f>PRRAS!E894</f>
        <v>0</v>
      </c>
      <c r="E881" s="57">
        <v>0</v>
      </c>
      <c r="F881" s="57">
        <v>0</v>
      </c>
      <c r="G881" s="58">
        <f t="shared" si="26"/>
        <v>0</v>
      </c>
      <c r="H881" s="58">
        <f t="shared" si="27"/>
        <v>0</v>
      </c>
      <c r="I881" s="59">
        <v>0</v>
      </c>
    </row>
    <row r="882" spans="1:9">
      <c r="A882" s="56">
        <v>151</v>
      </c>
      <c r="B882" s="57">
        <f>PRRAS!C895</f>
        <v>881</v>
      </c>
      <c r="C882" s="57">
        <f>PRRAS!D895</f>
        <v>0</v>
      </c>
      <c r="D882" s="57">
        <f>PRRAS!E895</f>
        <v>0</v>
      </c>
      <c r="E882" s="57">
        <v>0</v>
      </c>
      <c r="F882" s="57">
        <v>0</v>
      </c>
      <c r="G882" s="58">
        <f t="shared" si="26"/>
        <v>0</v>
      </c>
      <c r="H882" s="58">
        <f t="shared" si="27"/>
        <v>0</v>
      </c>
      <c r="I882" s="59">
        <v>0</v>
      </c>
    </row>
    <row r="883" spans="1:9">
      <c r="A883" s="56">
        <v>151</v>
      </c>
      <c r="B883" s="57">
        <f>PRRAS!C896</f>
        <v>882</v>
      </c>
      <c r="C883" s="57">
        <f>PRRAS!D896</f>
        <v>0</v>
      </c>
      <c r="D883" s="57">
        <f>PRRAS!E896</f>
        <v>0</v>
      </c>
      <c r="E883" s="57">
        <v>0</v>
      </c>
      <c r="F883" s="57">
        <v>0</v>
      </c>
      <c r="G883" s="58">
        <f t="shared" si="26"/>
        <v>0</v>
      </c>
      <c r="H883" s="58">
        <f t="shared" si="27"/>
        <v>0</v>
      </c>
      <c r="I883" s="59">
        <v>0</v>
      </c>
    </row>
    <row r="884" spans="1:9">
      <c r="A884" s="56">
        <v>151</v>
      </c>
      <c r="B884" s="57">
        <f>PRRAS!C897</f>
        <v>883</v>
      </c>
      <c r="C884" s="57">
        <f>PRRAS!D897</f>
        <v>0</v>
      </c>
      <c r="D884" s="57">
        <f>PRRAS!E897</f>
        <v>0</v>
      </c>
      <c r="E884" s="57">
        <v>0</v>
      </c>
      <c r="F884" s="57">
        <v>0</v>
      </c>
      <c r="G884" s="58">
        <f t="shared" si="26"/>
        <v>0</v>
      </c>
      <c r="H884" s="58">
        <f t="shared" si="27"/>
        <v>0</v>
      </c>
      <c r="I884" s="59">
        <v>0</v>
      </c>
    </row>
    <row r="885" spans="1:9">
      <c r="A885" s="56">
        <v>151</v>
      </c>
      <c r="B885" s="57">
        <f>PRRAS!C898</f>
        <v>884</v>
      </c>
      <c r="C885" s="57">
        <f>PRRAS!D898</f>
        <v>0</v>
      </c>
      <c r="D885" s="57">
        <f>PRRAS!E898</f>
        <v>0</v>
      </c>
      <c r="E885" s="57">
        <v>0</v>
      </c>
      <c r="F885" s="57">
        <v>0</v>
      </c>
      <c r="G885" s="58">
        <f t="shared" si="26"/>
        <v>0</v>
      </c>
      <c r="H885" s="58">
        <f t="shared" si="27"/>
        <v>0</v>
      </c>
      <c r="I885" s="59">
        <v>0</v>
      </c>
    </row>
    <row r="886" spans="1:9">
      <c r="A886" s="56">
        <v>151</v>
      </c>
      <c r="B886" s="57">
        <f>PRRAS!C899</f>
        <v>885</v>
      </c>
      <c r="C886" s="57">
        <f>PRRAS!D899</f>
        <v>0</v>
      </c>
      <c r="D886" s="57">
        <f>PRRAS!E899</f>
        <v>0</v>
      </c>
      <c r="E886" s="57">
        <v>0</v>
      </c>
      <c r="F886" s="57">
        <v>0</v>
      </c>
      <c r="G886" s="58">
        <f t="shared" si="26"/>
        <v>0</v>
      </c>
      <c r="H886" s="58">
        <f t="shared" si="27"/>
        <v>0</v>
      </c>
      <c r="I886" s="59">
        <v>0</v>
      </c>
    </row>
    <row r="887" spans="1:9">
      <c r="A887" s="56">
        <v>151</v>
      </c>
      <c r="B887" s="57">
        <f>PRRAS!C900</f>
        <v>886</v>
      </c>
      <c r="C887" s="57">
        <f>PRRAS!D900</f>
        <v>0</v>
      </c>
      <c r="D887" s="57">
        <f>PRRAS!E900</f>
        <v>0</v>
      </c>
      <c r="E887" s="57">
        <v>0</v>
      </c>
      <c r="F887" s="57">
        <v>0</v>
      </c>
      <c r="G887" s="58">
        <f t="shared" si="26"/>
        <v>0</v>
      </c>
      <c r="H887" s="58">
        <f t="shared" si="27"/>
        <v>0</v>
      </c>
      <c r="I887" s="59">
        <v>0</v>
      </c>
    </row>
    <row r="888" spans="1:9">
      <c r="A888" s="56">
        <v>151</v>
      </c>
      <c r="B888" s="57">
        <f>PRRAS!C901</f>
        <v>887</v>
      </c>
      <c r="C888" s="57">
        <f>PRRAS!D901</f>
        <v>0</v>
      </c>
      <c r="D888" s="57">
        <f>PRRAS!E901</f>
        <v>0</v>
      </c>
      <c r="E888" s="57">
        <v>0</v>
      </c>
      <c r="F888" s="57">
        <v>0</v>
      </c>
      <c r="G888" s="58">
        <f t="shared" si="26"/>
        <v>0</v>
      </c>
      <c r="H888" s="58">
        <f t="shared" si="27"/>
        <v>0</v>
      </c>
      <c r="I888" s="59">
        <v>0</v>
      </c>
    </row>
    <row r="889" spans="1:9">
      <c r="A889" s="56">
        <v>151</v>
      </c>
      <c r="B889" s="57">
        <f>PRRAS!C902</f>
        <v>888</v>
      </c>
      <c r="C889" s="57">
        <f>PRRAS!D902</f>
        <v>0</v>
      </c>
      <c r="D889" s="57">
        <f>PRRAS!E902</f>
        <v>0</v>
      </c>
      <c r="E889" s="57">
        <v>0</v>
      </c>
      <c r="F889" s="57">
        <v>0</v>
      </c>
      <c r="G889" s="58">
        <f t="shared" si="26"/>
        <v>0</v>
      </c>
      <c r="H889" s="58">
        <f t="shared" si="27"/>
        <v>0</v>
      </c>
      <c r="I889" s="59">
        <v>0</v>
      </c>
    </row>
    <row r="890" spans="1:9">
      <c r="A890" s="56">
        <v>151</v>
      </c>
      <c r="B890" s="57">
        <f>PRRAS!C903</f>
        <v>889</v>
      </c>
      <c r="C890" s="57">
        <f>PRRAS!D903</f>
        <v>0</v>
      </c>
      <c r="D890" s="57">
        <f>PRRAS!E903</f>
        <v>0</v>
      </c>
      <c r="E890" s="57">
        <v>0</v>
      </c>
      <c r="F890" s="57">
        <v>0</v>
      </c>
      <c r="G890" s="58">
        <f t="shared" si="26"/>
        <v>0</v>
      </c>
      <c r="H890" s="58">
        <f t="shared" si="27"/>
        <v>0</v>
      </c>
      <c r="I890" s="59">
        <v>0</v>
      </c>
    </row>
    <row r="891" spans="1:9">
      <c r="A891" s="56">
        <v>151</v>
      </c>
      <c r="B891" s="57">
        <f>PRRAS!C904</f>
        <v>890</v>
      </c>
      <c r="C891" s="57">
        <f>PRRAS!D904</f>
        <v>0</v>
      </c>
      <c r="D891" s="57">
        <f>PRRAS!E904</f>
        <v>0</v>
      </c>
      <c r="E891" s="57">
        <v>0</v>
      </c>
      <c r="F891" s="57">
        <v>0</v>
      </c>
      <c r="G891" s="58">
        <f t="shared" si="26"/>
        <v>0</v>
      </c>
      <c r="H891" s="58">
        <f t="shared" si="27"/>
        <v>0</v>
      </c>
      <c r="I891" s="59">
        <v>0</v>
      </c>
    </row>
    <row r="892" spans="1:9">
      <c r="A892" s="56">
        <v>151</v>
      </c>
      <c r="B892" s="57">
        <f>PRRAS!C905</f>
        <v>891</v>
      </c>
      <c r="C892" s="57">
        <f>PRRAS!D905</f>
        <v>0</v>
      </c>
      <c r="D892" s="57">
        <f>PRRAS!E905</f>
        <v>0</v>
      </c>
      <c r="E892" s="57">
        <v>0</v>
      </c>
      <c r="F892" s="57">
        <v>0</v>
      </c>
      <c r="G892" s="58">
        <f t="shared" si="26"/>
        <v>0</v>
      </c>
      <c r="H892" s="58">
        <f t="shared" si="27"/>
        <v>0</v>
      </c>
      <c r="I892" s="59">
        <v>0</v>
      </c>
    </row>
    <row r="893" spans="1:9">
      <c r="A893" s="56">
        <v>151</v>
      </c>
      <c r="B893" s="57">
        <f>PRRAS!C906</f>
        <v>892</v>
      </c>
      <c r="C893" s="57">
        <f>PRRAS!D906</f>
        <v>0</v>
      </c>
      <c r="D893" s="57">
        <f>PRRAS!E906</f>
        <v>0</v>
      </c>
      <c r="E893" s="57">
        <v>0</v>
      </c>
      <c r="F893" s="57">
        <v>0</v>
      </c>
      <c r="G893" s="58">
        <f t="shared" si="26"/>
        <v>0</v>
      </c>
      <c r="H893" s="58">
        <f t="shared" si="27"/>
        <v>0</v>
      </c>
      <c r="I893" s="59">
        <v>0</v>
      </c>
    </row>
    <row r="894" spans="1:9">
      <c r="A894" s="56">
        <v>151</v>
      </c>
      <c r="B894" s="57">
        <f>PRRAS!C907</f>
        <v>893</v>
      </c>
      <c r="C894" s="57">
        <f>PRRAS!D907</f>
        <v>0</v>
      </c>
      <c r="D894" s="57">
        <f>PRRAS!E907</f>
        <v>0</v>
      </c>
      <c r="E894" s="57">
        <v>0</v>
      </c>
      <c r="F894" s="57">
        <v>0</v>
      </c>
      <c r="G894" s="58">
        <f t="shared" si="26"/>
        <v>0</v>
      </c>
      <c r="H894" s="58">
        <f t="shared" si="27"/>
        <v>0</v>
      </c>
      <c r="I894" s="59">
        <v>0</v>
      </c>
    </row>
    <row r="895" spans="1:9">
      <c r="A895" s="56">
        <v>151</v>
      </c>
      <c r="B895" s="57">
        <f>PRRAS!C908</f>
        <v>894</v>
      </c>
      <c r="C895" s="57">
        <f>PRRAS!D908</f>
        <v>0</v>
      </c>
      <c r="D895" s="57">
        <f>PRRAS!E908</f>
        <v>0</v>
      </c>
      <c r="E895" s="57">
        <v>0</v>
      </c>
      <c r="F895" s="57">
        <v>0</v>
      </c>
      <c r="G895" s="58">
        <f t="shared" si="26"/>
        <v>0</v>
      </c>
      <c r="H895" s="58">
        <f t="shared" si="27"/>
        <v>0</v>
      </c>
      <c r="I895" s="59">
        <v>0</v>
      </c>
    </row>
    <row r="896" spans="1:9">
      <c r="A896" s="56">
        <v>151</v>
      </c>
      <c r="B896" s="57">
        <f>PRRAS!C909</f>
        <v>895</v>
      </c>
      <c r="C896" s="57">
        <f>PRRAS!D909</f>
        <v>0</v>
      </c>
      <c r="D896" s="57">
        <f>PRRAS!E909</f>
        <v>0</v>
      </c>
      <c r="E896" s="57">
        <v>0</v>
      </c>
      <c r="F896" s="57">
        <v>0</v>
      </c>
      <c r="G896" s="58">
        <f t="shared" si="26"/>
        <v>0</v>
      </c>
      <c r="H896" s="58">
        <f t="shared" si="27"/>
        <v>0</v>
      </c>
      <c r="I896" s="59">
        <v>0</v>
      </c>
    </row>
    <row r="897" spans="1:9">
      <c r="A897" s="56">
        <v>151</v>
      </c>
      <c r="B897" s="57">
        <f>PRRAS!C910</f>
        <v>896</v>
      </c>
      <c r="C897" s="57">
        <f>PRRAS!D910</f>
        <v>0</v>
      </c>
      <c r="D897" s="57">
        <f>PRRAS!E910</f>
        <v>0</v>
      </c>
      <c r="E897" s="57">
        <v>0</v>
      </c>
      <c r="F897" s="57">
        <v>0</v>
      </c>
      <c r="G897" s="58">
        <f t="shared" si="26"/>
        <v>0</v>
      </c>
      <c r="H897" s="58">
        <f t="shared" si="27"/>
        <v>0</v>
      </c>
      <c r="I897" s="59">
        <v>0</v>
      </c>
    </row>
    <row r="898" spans="1:9">
      <c r="A898" s="56">
        <v>151</v>
      </c>
      <c r="B898" s="57">
        <f>PRRAS!C911</f>
        <v>897</v>
      </c>
      <c r="C898" s="57">
        <f>PRRAS!D911</f>
        <v>0</v>
      </c>
      <c r="D898" s="57">
        <f>PRRAS!E911</f>
        <v>0</v>
      </c>
      <c r="E898" s="57">
        <v>0</v>
      </c>
      <c r="F898" s="57">
        <v>0</v>
      </c>
      <c r="G898" s="58">
        <f t="shared" ref="G898:G961" si="28">(B898/1000)*(C898*1+D898*2)</f>
        <v>0</v>
      </c>
      <c r="H898" s="58">
        <f t="shared" ref="H898:H961" si="29">ABS(C898-ROUND(C898,0))+ABS(D898-ROUND(D898,0))</f>
        <v>0</v>
      </c>
      <c r="I898" s="59">
        <v>0</v>
      </c>
    </row>
    <row r="899" spans="1:9">
      <c r="A899" s="56">
        <v>151</v>
      </c>
      <c r="B899" s="57">
        <f>PRRAS!C912</f>
        <v>898</v>
      </c>
      <c r="C899" s="57">
        <f>PRRAS!D912</f>
        <v>0</v>
      </c>
      <c r="D899" s="57">
        <f>PRRAS!E912</f>
        <v>0</v>
      </c>
      <c r="E899" s="57">
        <v>0</v>
      </c>
      <c r="F899" s="57">
        <v>0</v>
      </c>
      <c r="G899" s="58">
        <f t="shared" si="28"/>
        <v>0</v>
      </c>
      <c r="H899" s="58">
        <f t="shared" si="29"/>
        <v>0</v>
      </c>
      <c r="I899" s="59">
        <v>0</v>
      </c>
    </row>
    <row r="900" spans="1:9">
      <c r="A900" s="56">
        <v>151</v>
      </c>
      <c r="B900" s="57">
        <f>PRRAS!C913</f>
        <v>899</v>
      </c>
      <c r="C900" s="57">
        <f>PRRAS!D913</f>
        <v>0</v>
      </c>
      <c r="D900" s="57">
        <f>PRRAS!E913</f>
        <v>0</v>
      </c>
      <c r="E900" s="57">
        <v>0</v>
      </c>
      <c r="F900" s="57">
        <v>0</v>
      </c>
      <c r="G900" s="58">
        <f t="shared" si="28"/>
        <v>0</v>
      </c>
      <c r="H900" s="58">
        <f t="shared" si="29"/>
        <v>0</v>
      </c>
      <c r="I900" s="59">
        <v>0</v>
      </c>
    </row>
    <row r="901" spans="1:9">
      <c r="A901" s="56">
        <v>151</v>
      </c>
      <c r="B901" s="57">
        <f>PRRAS!C914</f>
        <v>900</v>
      </c>
      <c r="C901" s="57">
        <f>PRRAS!D914</f>
        <v>0</v>
      </c>
      <c r="D901" s="57">
        <f>PRRAS!E914</f>
        <v>0</v>
      </c>
      <c r="E901" s="57">
        <v>0</v>
      </c>
      <c r="F901" s="57">
        <v>0</v>
      </c>
      <c r="G901" s="58">
        <f t="shared" si="28"/>
        <v>0</v>
      </c>
      <c r="H901" s="58">
        <f t="shared" si="29"/>
        <v>0</v>
      </c>
      <c r="I901" s="59">
        <v>0</v>
      </c>
    </row>
    <row r="902" spans="1:9">
      <c r="A902" s="56">
        <v>151</v>
      </c>
      <c r="B902" s="57">
        <f>PRRAS!C915</f>
        <v>901</v>
      </c>
      <c r="C902" s="57">
        <f>PRRAS!D915</f>
        <v>0</v>
      </c>
      <c r="D902" s="57">
        <f>PRRAS!E915</f>
        <v>0</v>
      </c>
      <c r="E902" s="57">
        <v>0</v>
      </c>
      <c r="F902" s="57">
        <v>0</v>
      </c>
      <c r="G902" s="58">
        <f t="shared" si="28"/>
        <v>0</v>
      </c>
      <c r="H902" s="58">
        <f t="shared" si="29"/>
        <v>0</v>
      </c>
      <c r="I902" s="59">
        <v>0</v>
      </c>
    </row>
    <row r="903" spans="1:9">
      <c r="A903" s="56">
        <v>151</v>
      </c>
      <c r="B903" s="57">
        <f>PRRAS!C916</f>
        <v>902</v>
      </c>
      <c r="C903" s="57">
        <f>PRRAS!D916</f>
        <v>0</v>
      </c>
      <c r="D903" s="57">
        <f>PRRAS!E916</f>
        <v>0</v>
      </c>
      <c r="E903" s="57">
        <v>0</v>
      </c>
      <c r="F903" s="57">
        <v>0</v>
      </c>
      <c r="G903" s="58">
        <f t="shared" si="28"/>
        <v>0</v>
      </c>
      <c r="H903" s="58">
        <f t="shared" si="29"/>
        <v>0</v>
      </c>
      <c r="I903" s="59">
        <v>0</v>
      </c>
    </row>
    <row r="904" spans="1:9">
      <c r="A904" s="56">
        <v>151</v>
      </c>
      <c r="B904" s="57">
        <f>PRRAS!C917</f>
        <v>903</v>
      </c>
      <c r="C904" s="57">
        <f>PRRAS!D917</f>
        <v>0</v>
      </c>
      <c r="D904" s="57">
        <f>PRRAS!E917</f>
        <v>0</v>
      </c>
      <c r="E904" s="57">
        <v>0</v>
      </c>
      <c r="F904" s="57">
        <v>0</v>
      </c>
      <c r="G904" s="58">
        <f t="shared" si="28"/>
        <v>0</v>
      </c>
      <c r="H904" s="58">
        <f t="shared" si="29"/>
        <v>0</v>
      </c>
      <c r="I904" s="59">
        <v>0</v>
      </c>
    </row>
    <row r="905" spans="1:9">
      <c r="A905" s="56">
        <v>151</v>
      </c>
      <c r="B905" s="57">
        <f>PRRAS!C918</f>
        <v>904</v>
      </c>
      <c r="C905" s="57">
        <f>PRRAS!D918</f>
        <v>0</v>
      </c>
      <c r="D905" s="57">
        <f>PRRAS!E918</f>
        <v>0</v>
      </c>
      <c r="E905" s="57">
        <v>0</v>
      </c>
      <c r="F905" s="57">
        <v>0</v>
      </c>
      <c r="G905" s="58">
        <f t="shared" si="28"/>
        <v>0</v>
      </c>
      <c r="H905" s="58">
        <f t="shared" si="29"/>
        <v>0</v>
      </c>
      <c r="I905" s="59">
        <v>0</v>
      </c>
    </row>
    <row r="906" spans="1:9">
      <c r="A906" s="56">
        <v>151</v>
      </c>
      <c r="B906" s="57">
        <f>PRRAS!C919</f>
        <v>905</v>
      </c>
      <c r="C906" s="57">
        <f>PRRAS!D919</f>
        <v>0</v>
      </c>
      <c r="D906" s="57">
        <f>PRRAS!E919</f>
        <v>0</v>
      </c>
      <c r="E906" s="57">
        <v>0</v>
      </c>
      <c r="F906" s="57">
        <v>0</v>
      </c>
      <c r="G906" s="58">
        <f t="shared" si="28"/>
        <v>0</v>
      </c>
      <c r="H906" s="58">
        <f t="shared" si="29"/>
        <v>0</v>
      </c>
      <c r="I906" s="59">
        <v>0</v>
      </c>
    </row>
    <row r="907" spans="1:9">
      <c r="A907" s="56">
        <v>151</v>
      </c>
      <c r="B907" s="57">
        <f>PRRAS!C920</f>
        <v>906</v>
      </c>
      <c r="C907" s="57">
        <f>PRRAS!D920</f>
        <v>0</v>
      </c>
      <c r="D907" s="57">
        <f>PRRAS!E920</f>
        <v>0</v>
      </c>
      <c r="E907" s="57">
        <v>0</v>
      </c>
      <c r="F907" s="57">
        <v>0</v>
      </c>
      <c r="G907" s="58">
        <f t="shared" si="28"/>
        <v>0</v>
      </c>
      <c r="H907" s="58">
        <f t="shared" si="29"/>
        <v>0</v>
      </c>
      <c r="I907" s="59">
        <v>0</v>
      </c>
    </row>
    <row r="908" spans="1:9">
      <c r="A908" s="56">
        <v>151</v>
      </c>
      <c r="B908" s="57">
        <f>PRRAS!C921</f>
        <v>907</v>
      </c>
      <c r="C908" s="57">
        <f>PRRAS!D921</f>
        <v>0</v>
      </c>
      <c r="D908" s="57">
        <f>PRRAS!E921</f>
        <v>0</v>
      </c>
      <c r="E908" s="57">
        <v>0</v>
      </c>
      <c r="F908" s="57">
        <v>0</v>
      </c>
      <c r="G908" s="58">
        <f t="shared" si="28"/>
        <v>0</v>
      </c>
      <c r="H908" s="58">
        <f t="shared" si="29"/>
        <v>0</v>
      </c>
      <c r="I908" s="59">
        <v>0</v>
      </c>
    </row>
    <row r="909" spans="1:9">
      <c r="A909" s="56">
        <v>151</v>
      </c>
      <c r="B909" s="57">
        <f>PRRAS!C922</f>
        <v>908</v>
      </c>
      <c r="C909" s="57">
        <f>PRRAS!D922</f>
        <v>0</v>
      </c>
      <c r="D909" s="57">
        <f>PRRAS!E922</f>
        <v>0</v>
      </c>
      <c r="E909" s="57">
        <v>0</v>
      </c>
      <c r="F909" s="57">
        <v>0</v>
      </c>
      <c r="G909" s="58">
        <f t="shared" si="28"/>
        <v>0</v>
      </c>
      <c r="H909" s="58">
        <f t="shared" si="29"/>
        <v>0</v>
      </c>
      <c r="I909" s="59">
        <v>0</v>
      </c>
    </row>
    <row r="910" spans="1:9">
      <c r="A910" s="56">
        <v>151</v>
      </c>
      <c r="B910" s="57">
        <f>PRRAS!C923</f>
        <v>909</v>
      </c>
      <c r="C910" s="57">
        <f>PRRAS!D923</f>
        <v>0</v>
      </c>
      <c r="D910" s="57">
        <f>PRRAS!E923</f>
        <v>0</v>
      </c>
      <c r="E910" s="57">
        <v>0</v>
      </c>
      <c r="F910" s="57">
        <v>0</v>
      </c>
      <c r="G910" s="58">
        <f t="shared" si="28"/>
        <v>0</v>
      </c>
      <c r="H910" s="58">
        <f t="shared" si="29"/>
        <v>0</v>
      </c>
      <c r="I910" s="59">
        <v>0</v>
      </c>
    </row>
    <row r="911" spans="1:9">
      <c r="A911" s="56">
        <v>151</v>
      </c>
      <c r="B911" s="57">
        <f>PRRAS!C924</f>
        <v>910</v>
      </c>
      <c r="C911" s="57">
        <f>PRRAS!D924</f>
        <v>0</v>
      </c>
      <c r="D911" s="57">
        <f>PRRAS!E924</f>
        <v>0</v>
      </c>
      <c r="E911" s="57">
        <v>0</v>
      </c>
      <c r="F911" s="57">
        <v>0</v>
      </c>
      <c r="G911" s="58">
        <f t="shared" si="28"/>
        <v>0</v>
      </c>
      <c r="H911" s="58">
        <f t="shared" si="29"/>
        <v>0</v>
      </c>
      <c r="I911" s="59">
        <v>0</v>
      </c>
    </row>
    <row r="912" spans="1:9">
      <c r="A912" s="56">
        <v>151</v>
      </c>
      <c r="B912" s="57">
        <f>PRRAS!C925</f>
        <v>911</v>
      </c>
      <c r="C912" s="57">
        <f>PRRAS!D925</f>
        <v>0</v>
      </c>
      <c r="D912" s="57">
        <f>PRRAS!E925</f>
        <v>0</v>
      </c>
      <c r="E912" s="57">
        <v>0</v>
      </c>
      <c r="F912" s="57">
        <v>0</v>
      </c>
      <c r="G912" s="58">
        <f t="shared" si="28"/>
        <v>0</v>
      </c>
      <c r="H912" s="58">
        <f t="shared" si="29"/>
        <v>0</v>
      </c>
      <c r="I912" s="59">
        <v>0</v>
      </c>
    </row>
    <row r="913" spans="1:9">
      <c r="A913" s="56">
        <v>151</v>
      </c>
      <c r="B913" s="57">
        <f>PRRAS!C926</f>
        <v>912</v>
      </c>
      <c r="C913" s="57">
        <f>PRRAS!D926</f>
        <v>0</v>
      </c>
      <c r="D913" s="57">
        <f>PRRAS!E926</f>
        <v>0</v>
      </c>
      <c r="E913" s="57">
        <v>0</v>
      </c>
      <c r="F913" s="57">
        <v>0</v>
      </c>
      <c r="G913" s="58">
        <f t="shared" si="28"/>
        <v>0</v>
      </c>
      <c r="H913" s="58">
        <f t="shared" si="29"/>
        <v>0</v>
      </c>
      <c r="I913" s="59">
        <v>0</v>
      </c>
    </row>
    <row r="914" spans="1:9">
      <c r="A914" s="56">
        <v>151</v>
      </c>
      <c r="B914" s="57">
        <f>PRRAS!C927</f>
        <v>913</v>
      </c>
      <c r="C914" s="57">
        <f>PRRAS!D927</f>
        <v>0</v>
      </c>
      <c r="D914" s="57">
        <f>PRRAS!E927</f>
        <v>0</v>
      </c>
      <c r="E914" s="57">
        <v>0</v>
      </c>
      <c r="F914" s="57">
        <v>0</v>
      </c>
      <c r="G914" s="58">
        <f t="shared" si="28"/>
        <v>0</v>
      </c>
      <c r="H914" s="58">
        <f t="shared" si="29"/>
        <v>0</v>
      </c>
      <c r="I914" s="59">
        <v>0</v>
      </c>
    </row>
    <row r="915" spans="1:9">
      <c r="A915" s="56">
        <v>151</v>
      </c>
      <c r="B915" s="57">
        <f>PRRAS!C928</f>
        <v>914</v>
      </c>
      <c r="C915" s="57">
        <f>PRRAS!D928</f>
        <v>0</v>
      </c>
      <c r="D915" s="57">
        <f>PRRAS!E928</f>
        <v>0</v>
      </c>
      <c r="E915" s="57">
        <v>0</v>
      </c>
      <c r="F915" s="57">
        <v>0</v>
      </c>
      <c r="G915" s="58">
        <f t="shared" si="28"/>
        <v>0</v>
      </c>
      <c r="H915" s="58">
        <f t="shared" si="29"/>
        <v>0</v>
      </c>
      <c r="I915" s="59">
        <v>0</v>
      </c>
    </row>
    <row r="916" spans="1:9">
      <c r="A916" s="56">
        <v>151</v>
      </c>
      <c r="B916" s="57">
        <f>PRRAS!C929</f>
        <v>915</v>
      </c>
      <c r="C916" s="57">
        <f>PRRAS!D929</f>
        <v>0</v>
      </c>
      <c r="D916" s="57">
        <f>PRRAS!E929</f>
        <v>0</v>
      </c>
      <c r="E916" s="57">
        <v>0</v>
      </c>
      <c r="F916" s="57">
        <v>0</v>
      </c>
      <c r="G916" s="58">
        <f t="shared" si="28"/>
        <v>0</v>
      </c>
      <c r="H916" s="58">
        <f t="shared" si="29"/>
        <v>0</v>
      </c>
      <c r="I916" s="59">
        <v>0</v>
      </c>
    </row>
    <row r="917" spans="1:9">
      <c r="A917" s="56">
        <v>151</v>
      </c>
      <c r="B917" s="57">
        <f>PRRAS!C930</f>
        <v>916</v>
      </c>
      <c r="C917" s="57">
        <f>PRRAS!D930</f>
        <v>0</v>
      </c>
      <c r="D917" s="57">
        <f>PRRAS!E930</f>
        <v>0</v>
      </c>
      <c r="E917" s="57">
        <v>0</v>
      </c>
      <c r="F917" s="57">
        <v>0</v>
      </c>
      <c r="G917" s="58">
        <f t="shared" si="28"/>
        <v>0</v>
      </c>
      <c r="H917" s="58">
        <f t="shared" si="29"/>
        <v>0</v>
      </c>
      <c r="I917" s="59">
        <v>0</v>
      </c>
    </row>
    <row r="918" spans="1:9">
      <c r="A918" s="56">
        <v>151</v>
      </c>
      <c r="B918" s="57">
        <f>PRRAS!C931</f>
        <v>917</v>
      </c>
      <c r="C918" s="57">
        <f>PRRAS!D931</f>
        <v>0</v>
      </c>
      <c r="D918" s="57">
        <f>PRRAS!E931</f>
        <v>0</v>
      </c>
      <c r="E918" s="57">
        <v>0</v>
      </c>
      <c r="F918" s="57">
        <v>0</v>
      </c>
      <c r="G918" s="58">
        <f t="shared" si="28"/>
        <v>0</v>
      </c>
      <c r="H918" s="58">
        <f t="shared" si="29"/>
        <v>0</v>
      </c>
      <c r="I918" s="59">
        <v>0</v>
      </c>
    </row>
    <row r="919" spans="1:9">
      <c r="A919" s="56">
        <v>151</v>
      </c>
      <c r="B919" s="57">
        <f>PRRAS!C932</f>
        <v>918</v>
      </c>
      <c r="C919" s="57">
        <f>PRRAS!D932</f>
        <v>0</v>
      </c>
      <c r="D919" s="57">
        <f>PRRAS!E932</f>
        <v>0</v>
      </c>
      <c r="E919" s="57">
        <v>0</v>
      </c>
      <c r="F919" s="57">
        <v>0</v>
      </c>
      <c r="G919" s="58">
        <f t="shared" si="28"/>
        <v>0</v>
      </c>
      <c r="H919" s="58">
        <f t="shared" si="29"/>
        <v>0</v>
      </c>
      <c r="I919" s="59">
        <v>0</v>
      </c>
    </row>
    <row r="920" spans="1:9">
      <c r="A920" s="56">
        <v>151</v>
      </c>
      <c r="B920" s="57">
        <f>PRRAS!C933</f>
        <v>919</v>
      </c>
      <c r="C920" s="57">
        <f>PRRAS!D933</f>
        <v>0</v>
      </c>
      <c r="D920" s="57">
        <f>PRRAS!E933</f>
        <v>0</v>
      </c>
      <c r="E920" s="57">
        <v>0</v>
      </c>
      <c r="F920" s="57">
        <v>0</v>
      </c>
      <c r="G920" s="58">
        <f t="shared" si="28"/>
        <v>0</v>
      </c>
      <c r="H920" s="58">
        <f t="shared" si="29"/>
        <v>0</v>
      </c>
      <c r="I920" s="59">
        <v>0</v>
      </c>
    </row>
    <row r="921" spans="1:9">
      <c r="A921" s="56">
        <v>151</v>
      </c>
      <c r="B921" s="57">
        <f>PRRAS!C934</f>
        <v>920</v>
      </c>
      <c r="C921" s="57">
        <f>PRRAS!D934</f>
        <v>0</v>
      </c>
      <c r="D921" s="57">
        <f>PRRAS!E934</f>
        <v>0</v>
      </c>
      <c r="E921" s="57">
        <v>0</v>
      </c>
      <c r="F921" s="57">
        <v>0</v>
      </c>
      <c r="G921" s="58">
        <f t="shared" si="28"/>
        <v>0</v>
      </c>
      <c r="H921" s="58">
        <f t="shared" si="29"/>
        <v>0</v>
      </c>
      <c r="I921" s="59">
        <v>0</v>
      </c>
    </row>
    <row r="922" spans="1:9">
      <c r="A922" s="56">
        <v>151</v>
      </c>
      <c r="B922" s="57">
        <f>PRRAS!C935</f>
        <v>921</v>
      </c>
      <c r="C922" s="57">
        <f>PRRAS!D935</f>
        <v>0</v>
      </c>
      <c r="D922" s="57">
        <f>PRRAS!E935</f>
        <v>0</v>
      </c>
      <c r="E922" s="57">
        <v>0</v>
      </c>
      <c r="F922" s="57">
        <v>0</v>
      </c>
      <c r="G922" s="58">
        <f t="shared" si="28"/>
        <v>0</v>
      </c>
      <c r="H922" s="58">
        <f t="shared" si="29"/>
        <v>0</v>
      </c>
      <c r="I922" s="59">
        <v>0</v>
      </c>
    </row>
    <row r="923" spans="1:9">
      <c r="A923" s="56">
        <v>151</v>
      </c>
      <c r="B923" s="57">
        <f>PRRAS!C936</f>
        <v>922</v>
      </c>
      <c r="C923" s="57">
        <f>PRRAS!D936</f>
        <v>0</v>
      </c>
      <c r="D923" s="57">
        <f>PRRAS!E936</f>
        <v>0</v>
      </c>
      <c r="E923" s="57">
        <v>0</v>
      </c>
      <c r="F923" s="57">
        <v>0</v>
      </c>
      <c r="G923" s="58">
        <f t="shared" si="28"/>
        <v>0</v>
      </c>
      <c r="H923" s="58">
        <f t="shared" si="29"/>
        <v>0</v>
      </c>
      <c r="I923" s="59">
        <v>0</v>
      </c>
    </row>
    <row r="924" spans="1:9">
      <c r="A924" s="56">
        <v>151</v>
      </c>
      <c r="B924" s="57">
        <f>PRRAS!C937</f>
        <v>923</v>
      </c>
      <c r="C924" s="57">
        <f>PRRAS!D937</f>
        <v>0</v>
      </c>
      <c r="D924" s="57">
        <f>PRRAS!E937</f>
        <v>0</v>
      </c>
      <c r="E924" s="57">
        <v>0</v>
      </c>
      <c r="F924" s="57">
        <v>0</v>
      </c>
      <c r="G924" s="58">
        <f t="shared" si="28"/>
        <v>0</v>
      </c>
      <c r="H924" s="58">
        <f t="shared" si="29"/>
        <v>0</v>
      </c>
      <c r="I924" s="59">
        <v>0</v>
      </c>
    </row>
    <row r="925" spans="1:9">
      <c r="A925" s="56">
        <v>151</v>
      </c>
      <c r="B925" s="57">
        <f>PRRAS!C938</f>
        <v>924</v>
      </c>
      <c r="C925" s="57">
        <f>PRRAS!D938</f>
        <v>0</v>
      </c>
      <c r="D925" s="57">
        <f>PRRAS!E938</f>
        <v>0</v>
      </c>
      <c r="E925" s="57">
        <v>0</v>
      </c>
      <c r="F925" s="57">
        <v>0</v>
      </c>
      <c r="G925" s="58">
        <f t="shared" si="28"/>
        <v>0</v>
      </c>
      <c r="H925" s="58">
        <f t="shared" si="29"/>
        <v>0</v>
      </c>
      <c r="I925" s="59">
        <v>0</v>
      </c>
    </row>
    <row r="926" spans="1:9">
      <c r="A926" s="56">
        <v>151</v>
      </c>
      <c r="B926" s="57">
        <f>PRRAS!C939</f>
        <v>925</v>
      </c>
      <c r="C926" s="57">
        <f>PRRAS!D939</f>
        <v>0</v>
      </c>
      <c r="D926" s="57">
        <f>PRRAS!E939</f>
        <v>0</v>
      </c>
      <c r="E926" s="57">
        <v>0</v>
      </c>
      <c r="F926" s="57">
        <v>0</v>
      </c>
      <c r="G926" s="58">
        <f t="shared" si="28"/>
        <v>0</v>
      </c>
      <c r="H926" s="58">
        <f t="shared" si="29"/>
        <v>0</v>
      </c>
      <c r="I926" s="59">
        <v>0</v>
      </c>
    </row>
    <row r="927" spans="1:9">
      <c r="A927" s="56">
        <v>151</v>
      </c>
      <c r="B927" s="57">
        <f>PRRAS!C940</f>
        <v>926</v>
      </c>
      <c r="C927" s="57">
        <f>PRRAS!D940</f>
        <v>0</v>
      </c>
      <c r="D927" s="57">
        <f>PRRAS!E940</f>
        <v>0</v>
      </c>
      <c r="E927" s="57">
        <v>0</v>
      </c>
      <c r="F927" s="57">
        <v>0</v>
      </c>
      <c r="G927" s="58">
        <f t="shared" si="28"/>
        <v>0</v>
      </c>
      <c r="H927" s="58">
        <f t="shared" si="29"/>
        <v>0</v>
      </c>
      <c r="I927" s="59">
        <v>0</v>
      </c>
    </row>
    <row r="928" spans="1:9">
      <c r="A928" s="56">
        <v>151</v>
      </c>
      <c r="B928" s="57">
        <f>PRRAS!C941</f>
        <v>927</v>
      </c>
      <c r="C928" s="57">
        <f>PRRAS!D941</f>
        <v>0</v>
      </c>
      <c r="D928" s="57">
        <f>PRRAS!E941</f>
        <v>0</v>
      </c>
      <c r="E928" s="57">
        <v>0</v>
      </c>
      <c r="F928" s="57">
        <v>0</v>
      </c>
      <c r="G928" s="58">
        <f t="shared" si="28"/>
        <v>0</v>
      </c>
      <c r="H928" s="58">
        <f t="shared" si="29"/>
        <v>0</v>
      </c>
      <c r="I928" s="59">
        <v>0</v>
      </c>
    </row>
    <row r="929" spans="1:9">
      <c r="A929" s="56">
        <v>151</v>
      </c>
      <c r="B929" s="57">
        <f>PRRAS!C942</f>
        <v>928</v>
      </c>
      <c r="C929" s="57">
        <f>PRRAS!D942</f>
        <v>0</v>
      </c>
      <c r="D929" s="57">
        <f>PRRAS!E942</f>
        <v>0</v>
      </c>
      <c r="E929" s="57">
        <v>0</v>
      </c>
      <c r="F929" s="57">
        <v>0</v>
      </c>
      <c r="G929" s="58">
        <f t="shared" si="28"/>
        <v>0</v>
      </c>
      <c r="H929" s="58">
        <f t="shared" si="29"/>
        <v>0</v>
      </c>
      <c r="I929" s="59">
        <v>0</v>
      </c>
    </row>
    <row r="930" spans="1:9">
      <c r="A930" s="56">
        <v>151</v>
      </c>
      <c r="B930" s="57">
        <f>PRRAS!C943</f>
        <v>929</v>
      </c>
      <c r="C930" s="57">
        <f>PRRAS!D943</f>
        <v>0</v>
      </c>
      <c r="D930" s="57">
        <f>PRRAS!E943</f>
        <v>0</v>
      </c>
      <c r="E930" s="57">
        <v>0</v>
      </c>
      <c r="F930" s="57">
        <v>0</v>
      </c>
      <c r="G930" s="58">
        <f t="shared" si="28"/>
        <v>0</v>
      </c>
      <c r="H930" s="58">
        <f t="shared" si="29"/>
        <v>0</v>
      </c>
      <c r="I930" s="59">
        <v>0</v>
      </c>
    </row>
    <row r="931" spans="1:9">
      <c r="A931" s="56">
        <v>151</v>
      </c>
      <c r="B931" s="57">
        <f>PRRAS!C944</f>
        <v>930</v>
      </c>
      <c r="C931" s="57">
        <f>PRRAS!D944</f>
        <v>0</v>
      </c>
      <c r="D931" s="57">
        <f>PRRAS!E944</f>
        <v>0</v>
      </c>
      <c r="E931" s="57">
        <v>0</v>
      </c>
      <c r="F931" s="57">
        <v>0</v>
      </c>
      <c r="G931" s="58">
        <f t="shared" si="28"/>
        <v>0</v>
      </c>
      <c r="H931" s="58">
        <f t="shared" si="29"/>
        <v>0</v>
      </c>
      <c r="I931" s="59">
        <v>0</v>
      </c>
    </row>
    <row r="932" spans="1:9">
      <c r="A932" s="56">
        <v>151</v>
      </c>
      <c r="B932" s="57">
        <f>PRRAS!C945</f>
        <v>931</v>
      </c>
      <c r="C932" s="57">
        <f>PRRAS!D945</f>
        <v>0</v>
      </c>
      <c r="D932" s="57">
        <f>PRRAS!E945</f>
        <v>0</v>
      </c>
      <c r="E932" s="57">
        <v>0</v>
      </c>
      <c r="F932" s="57">
        <v>0</v>
      </c>
      <c r="G932" s="58">
        <f t="shared" si="28"/>
        <v>0</v>
      </c>
      <c r="H932" s="58">
        <f t="shared" si="29"/>
        <v>0</v>
      </c>
      <c r="I932" s="59">
        <v>0</v>
      </c>
    </row>
    <row r="933" spans="1:9">
      <c r="A933" s="56">
        <v>151</v>
      </c>
      <c r="B933" s="57">
        <f>PRRAS!C946</f>
        <v>932</v>
      </c>
      <c r="C933" s="57">
        <f>PRRAS!D946</f>
        <v>0</v>
      </c>
      <c r="D933" s="57">
        <f>PRRAS!E946</f>
        <v>0</v>
      </c>
      <c r="E933" s="57">
        <v>0</v>
      </c>
      <c r="F933" s="57">
        <v>0</v>
      </c>
      <c r="G933" s="58">
        <f t="shared" si="28"/>
        <v>0</v>
      </c>
      <c r="H933" s="58">
        <f t="shared" si="29"/>
        <v>0</v>
      </c>
      <c r="I933" s="59">
        <v>0</v>
      </c>
    </row>
    <row r="934" spans="1:9">
      <c r="A934" s="56">
        <v>151</v>
      </c>
      <c r="B934" s="57">
        <f>PRRAS!C947</f>
        <v>933</v>
      </c>
      <c r="C934" s="57">
        <f>PRRAS!D947</f>
        <v>0</v>
      </c>
      <c r="D934" s="57">
        <f>PRRAS!E947</f>
        <v>0</v>
      </c>
      <c r="E934" s="57">
        <v>0</v>
      </c>
      <c r="F934" s="57">
        <v>0</v>
      </c>
      <c r="G934" s="58">
        <f t="shared" si="28"/>
        <v>0</v>
      </c>
      <c r="H934" s="58">
        <f t="shared" si="29"/>
        <v>0</v>
      </c>
      <c r="I934" s="59">
        <v>0</v>
      </c>
    </row>
    <row r="935" spans="1:9">
      <c r="A935" s="56">
        <v>151</v>
      </c>
      <c r="B935" s="57">
        <f>PRRAS!C948</f>
        <v>934</v>
      </c>
      <c r="C935" s="57">
        <f>PRRAS!D948</f>
        <v>0</v>
      </c>
      <c r="D935" s="57">
        <f>PRRAS!E948</f>
        <v>0</v>
      </c>
      <c r="E935" s="57">
        <v>0</v>
      </c>
      <c r="F935" s="57">
        <v>0</v>
      </c>
      <c r="G935" s="58">
        <f t="shared" si="28"/>
        <v>0</v>
      </c>
      <c r="H935" s="58">
        <f t="shared" si="29"/>
        <v>0</v>
      </c>
      <c r="I935" s="59">
        <v>0</v>
      </c>
    </row>
    <row r="936" spans="1:9">
      <c r="A936" s="56">
        <v>151</v>
      </c>
      <c r="B936" s="57">
        <f>PRRAS!C949</f>
        <v>935</v>
      </c>
      <c r="C936" s="57">
        <f>PRRAS!D949</f>
        <v>0</v>
      </c>
      <c r="D936" s="57">
        <f>PRRAS!E949</f>
        <v>0</v>
      </c>
      <c r="E936" s="57">
        <v>0</v>
      </c>
      <c r="F936" s="57">
        <v>0</v>
      </c>
      <c r="G936" s="58">
        <f t="shared" si="28"/>
        <v>0</v>
      </c>
      <c r="H936" s="58">
        <f t="shared" si="29"/>
        <v>0</v>
      </c>
      <c r="I936" s="59">
        <v>0</v>
      </c>
    </row>
    <row r="937" spans="1:9">
      <c r="A937" s="56">
        <v>151</v>
      </c>
      <c r="B937" s="57">
        <f>PRRAS!C950</f>
        <v>936</v>
      </c>
      <c r="C937" s="57">
        <f>PRRAS!D950</f>
        <v>0</v>
      </c>
      <c r="D937" s="57">
        <f>PRRAS!E950</f>
        <v>0</v>
      </c>
      <c r="E937" s="57">
        <v>0</v>
      </c>
      <c r="F937" s="57">
        <v>0</v>
      </c>
      <c r="G937" s="58">
        <f t="shared" si="28"/>
        <v>0</v>
      </c>
      <c r="H937" s="58">
        <f t="shared" si="29"/>
        <v>0</v>
      </c>
      <c r="I937" s="59">
        <v>0</v>
      </c>
    </row>
    <row r="938" spans="1:9">
      <c r="A938" s="56">
        <v>151</v>
      </c>
      <c r="B938" s="57">
        <f>PRRAS!C951</f>
        <v>937</v>
      </c>
      <c r="C938" s="57">
        <f>PRRAS!D951</f>
        <v>0</v>
      </c>
      <c r="D938" s="57">
        <f>PRRAS!E951</f>
        <v>0</v>
      </c>
      <c r="E938" s="57">
        <v>0</v>
      </c>
      <c r="F938" s="57">
        <v>0</v>
      </c>
      <c r="G938" s="58">
        <f t="shared" si="28"/>
        <v>0</v>
      </c>
      <c r="H938" s="58">
        <f t="shared" si="29"/>
        <v>0</v>
      </c>
      <c r="I938" s="59">
        <v>0</v>
      </c>
    </row>
    <row r="939" spans="1:9">
      <c r="A939" s="56">
        <v>151</v>
      </c>
      <c r="B939" s="57">
        <f>PRRAS!C952</f>
        <v>938</v>
      </c>
      <c r="C939" s="57">
        <f>PRRAS!D952</f>
        <v>0</v>
      </c>
      <c r="D939" s="57">
        <f>PRRAS!E952</f>
        <v>0</v>
      </c>
      <c r="E939" s="57">
        <v>0</v>
      </c>
      <c r="F939" s="57">
        <v>0</v>
      </c>
      <c r="G939" s="58">
        <f t="shared" si="28"/>
        <v>0</v>
      </c>
      <c r="H939" s="58">
        <f t="shared" si="29"/>
        <v>0</v>
      </c>
      <c r="I939" s="59">
        <v>0</v>
      </c>
    </row>
    <row r="940" spans="1:9">
      <c r="A940" s="56">
        <v>151</v>
      </c>
      <c r="B940" s="57">
        <f>PRRAS!C953</f>
        <v>939</v>
      </c>
      <c r="C940" s="57">
        <f>PRRAS!D953</f>
        <v>0</v>
      </c>
      <c r="D940" s="57">
        <f>PRRAS!E953</f>
        <v>0</v>
      </c>
      <c r="E940" s="57">
        <v>0</v>
      </c>
      <c r="F940" s="57">
        <v>0</v>
      </c>
      <c r="G940" s="58">
        <f t="shared" si="28"/>
        <v>0</v>
      </c>
      <c r="H940" s="58">
        <f t="shared" si="29"/>
        <v>0</v>
      </c>
      <c r="I940" s="59">
        <v>0</v>
      </c>
    </row>
    <row r="941" spans="1:9">
      <c r="A941" s="56">
        <v>151</v>
      </c>
      <c r="B941" s="57">
        <f>PRRAS!C954</f>
        <v>940</v>
      </c>
      <c r="C941" s="57">
        <f>PRRAS!D954</f>
        <v>0</v>
      </c>
      <c r="D941" s="57">
        <f>PRRAS!E954</f>
        <v>0</v>
      </c>
      <c r="E941" s="57">
        <v>0</v>
      </c>
      <c r="F941" s="57">
        <v>0</v>
      </c>
      <c r="G941" s="58">
        <f t="shared" si="28"/>
        <v>0</v>
      </c>
      <c r="H941" s="58">
        <f t="shared" si="29"/>
        <v>0</v>
      </c>
      <c r="I941" s="59">
        <v>0</v>
      </c>
    </row>
    <row r="942" spans="1:9">
      <c r="A942" s="56">
        <v>151</v>
      </c>
      <c r="B942" s="57">
        <f>PRRAS!C955</f>
        <v>941</v>
      </c>
      <c r="C942" s="57">
        <f>PRRAS!D955</f>
        <v>0</v>
      </c>
      <c r="D942" s="57">
        <f>PRRAS!E955</f>
        <v>0</v>
      </c>
      <c r="E942" s="57">
        <v>0</v>
      </c>
      <c r="F942" s="57">
        <v>0</v>
      </c>
      <c r="G942" s="58">
        <f t="shared" si="28"/>
        <v>0</v>
      </c>
      <c r="H942" s="58">
        <f t="shared" si="29"/>
        <v>0</v>
      </c>
      <c r="I942" s="59">
        <v>0</v>
      </c>
    </row>
    <row r="943" spans="1:9">
      <c r="A943" s="56">
        <v>151</v>
      </c>
      <c r="B943" s="57">
        <f>PRRAS!C956</f>
        <v>942</v>
      </c>
      <c r="C943" s="57">
        <f>PRRAS!D956</f>
        <v>0</v>
      </c>
      <c r="D943" s="57">
        <f>PRRAS!E956</f>
        <v>0</v>
      </c>
      <c r="E943" s="57">
        <v>0</v>
      </c>
      <c r="F943" s="57">
        <v>0</v>
      </c>
      <c r="G943" s="58">
        <f t="shared" si="28"/>
        <v>0</v>
      </c>
      <c r="H943" s="58">
        <f t="shared" si="29"/>
        <v>0</v>
      </c>
      <c r="I943" s="59">
        <v>0</v>
      </c>
    </row>
    <row r="944" spans="1:9">
      <c r="A944" s="56">
        <v>151</v>
      </c>
      <c r="B944" s="57">
        <f>PRRAS!C957</f>
        <v>943</v>
      </c>
      <c r="C944" s="57">
        <f>PRRAS!D957</f>
        <v>0</v>
      </c>
      <c r="D944" s="57">
        <f>PRRAS!E957</f>
        <v>0</v>
      </c>
      <c r="E944" s="57">
        <v>0</v>
      </c>
      <c r="F944" s="57">
        <v>0</v>
      </c>
      <c r="G944" s="58">
        <f t="shared" si="28"/>
        <v>0</v>
      </c>
      <c r="H944" s="58">
        <f t="shared" si="29"/>
        <v>0</v>
      </c>
      <c r="I944" s="59">
        <v>0</v>
      </c>
    </row>
    <row r="945" spans="1:9">
      <c r="A945" s="56">
        <v>151</v>
      </c>
      <c r="B945" s="57">
        <f>PRRAS!C958</f>
        <v>944</v>
      </c>
      <c r="C945" s="57">
        <f>PRRAS!D958</f>
        <v>0</v>
      </c>
      <c r="D945" s="57">
        <f>PRRAS!E958</f>
        <v>0</v>
      </c>
      <c r="E945" s="57">
        <v>0</v>
      </c>
      <c r="F945" s="57">
        <v>0</v>
      </c>
      <c r="G945" s="58">
        <f t="shared" si="28"/>
        <v>0</v>
      </c>
      <c r="H945" s="58">
        <f t="shared" si="29"/>
        <v>0</v>
      </c>
      <c r="I945" s="59">
        <v>0</v>
      </c>
    </row>
    <row r="946" spans="1:9">
      <c r="A946" s="56">
        <v>151</v>
      </c>
      <c r="B946" s="57">
        <f>PRRAS!C959</f>
        <v>945</v>
      </c>
      <c r="C946" s="57">
        <f>PRRAS!D959</f>
        <v>0</v>
      </c>
      <c r="D946" s="57">
        <f>PRRAS!E959</f>
        <v>0</v>
      </c>
      <c r="E946" s="57">
        <v>0</v>
      </c>
      <c r="F946" s="57">
        <v>0</v>
      </c>
      <c r="G946" s="58">
        <f t="shared" si="28"/>
        <v>0</v>
      </c>
      <c r="H946" s="58">
        <f t="shared" si="29"/>
        <v>0</v>
      </c>
      <c r="I946" s="59">
        <v>0</v>
      </c>
    </row>
    <row r="947" spans="1:9">
      <c r="A947" s="56">
        <v>151</v>
      </c>
      <c r="B947" s="57">
        <f>PRRAS!C960</f>
        <v>946</v>
      </c>
      <c r="C947" s="57">
        <f>PRRAS!D960</f>
        <v>0</v>
      </c>
      <c r="D947" s="57">
        <f>PRRAS!E960</f>
        <v>0</v>
      </c>
      <c r="E947" s="57">
        <v>0</v>
      </c>
      <c r="F947" s="57">
        <v>0</v>
      </c>
      <c r="G947" s="58">
        <f t="shared" si="28"/>
        <v>0</v>
      </c>
      <c r="H947" s="58">
        <f t="shared" si="29"/>
        <v>0</v>
      </c>
      <c r="I947" s="59">
        <v>0</v>
      </c>
    </row>
    <row r="948" spans="1:9">
      <c r="A948" s="56">
        <v>151</v>
      </c>
      <c r="B948" s="57">
        <f>PRRAS!C961</f>
        <v>947</v>
      </c>
      <c r="C948" s="57">
        <f>PRRAS!D961</f>
        <v>0</v>
      </c>
      <c r="D948" s="57">
        <f>PRRAS!E961</f>
        <v>0</v>
      </c>
      <c r="E948" s="57">
        <v>0</v>
      </c>
      <c r="F948" s="57">
        <v>0</v>
      </c>
      <c r="G948" s="58">
        <f t="shared" si="28"/>
        <v>0</v>
      </c>
      <c r="H948" s="58">
        <f t="shared" si="29"/>
        <v>0</v>
      </c>
      <c r="I948" s="59">
        <v>0</v>
      </c>
    </row>
    <row r="949" spans="1:9">
      <c r="A949" s="56">
        <v>151</v>
      </c>
      <c r="B949" s="57">
        <f>PRRAS!C962</f>
        <v>948</v>
      </c>
      <c r="C949" s="57">
        <f>PRRAS!D962</f>
        <v>0</v>
      </c>
      <c r="D949" s="57">
        <f>PRRAS!E962</f>
        <v>0</v>
      </c>
      <c r="E949" s="57">
        <v>0</v>
      </c>
      <c r="F949" s="57">
        <v>0</v>
      </c>
      <c r="G949" s="58">
        <f t="shared" si="28"/>
        <v>0</v>
      </c>
      <c r="H949" s="58">
        <f t="shared" si="29"/>
        <v>0</v>
      </c>
      <c r="I949" s="59">
        <v>0</v>
      </c>
    </row>
    <row r="950" spans="1:9">
      <c r="A950" s="56">
        <v>151</v>
      </c>
      <c r="B950" s="57">
        <f>PRRAS!C963</f>
        <v>949</v>
      </c>
      <c r="C950" s="57">
        <f>PRRAS!D963</f>
        <v>0</v>
      </c>
      <c r="D950" s="57">
        <f>PRRAS!E963</f>
        <v>0</v>
      </c>
      <c r="E950" s="57">
        <v>0</v>
      </c>
      <c r="F950" s="57">
        <v>0</v>
      </c>
      <c r="G950" s="58">
        <f t="shared" si="28"/>
        <v>0</v>
      </c>
      <c r="H950" s="58">
        <f t="shared" si="29"/>
        <v>0</v>
      </c>
      <c r="I950" s="59">
        <v>0</v>
      </c>
    </row>
    <row r="951" spans="1:9">
      <c r="A951" s="56">
        <v>151</v>
      </c>
      <c r="B951" s="57">
        <f>PRRAS!C964</f>
        <v>950</v>
      </c>
      <c r="C951" s="57">
        <f>PRRAS!D964</f>
        <v>0</v>
      </c>
      <c r="D951" s="57">
        <f>PRRAS!E964</f>
        <v>0</v>
      </c>
      <c r="E951" s="57">
        <v>0</v>
      </c>
      <c r="F951" s="57">
        <v>0</v>
      </c>
      <c r="G951" s="58">
        <f t="shared" si="28"/>
        <v>0</v>
      </c>
      <c r="H951" s="58">
        <f t="shared" si="29"/>
        <v>0</v>
      </c>
      <c r="I951" s="59">
        <v>0</v>
      </c>
    </row>
    <row r="952" spans="1:9">
      <c r="A952" s="56">
        <v>151</v>
      </c>
      <c r="B952" s="57">
        <f>PRRAS!C965</f>
        <v>951</v>
      </c>
      <c r="C952" s="57">
        <f>PRRAS!D965</f>
        <v>0</v>
      </c>
      <c r="D952" s="57">
        <f>PRRAS!E965</f>
        <v>0</v>
      </c>
      <c r="E952" s="57">
        <v>0</v>
      </c>
      <c r="F952" s="57">
        <v>0</v>
      </c>
      <c r="G952" s="58">
        <f t="shared" si="28"/>
        <v>0</v>
      </c>
      <c r="H952" s="58">
        <f t="shared" si="29"/>
        <v>0</v>
      </c>
      <c r="I952" s="59">
        <v>0</v>
      </c>
    </row>
    <row r="953" spans="1:9">
      <c r="A953" s="56">
        <v>151</v>
      </c>
      <c r="B953" s="57">
        <f>PRRAS!C966</f>
        <v>952</v>
      </c>
      <c r="C953" s="57">
        <f>PRRAS!D966</f>
        <v>0</v>
      </c>
      <c r="D953" s="57">
        <f>PRRAS!E966</f>
        <v>0</v>
      </c>
      <c r="E953" s="57">
        <v>0</v>
      </c>
      <c r="F953" s="57">
        <v>0</v>
      </c>
      <c r="G953" s="58">
        <f t="shared" si="28"/>
        <v>0</v>
      </c>
      <c r="H953" s="58">
        <f t="shared" si="29"/>
        <v>0</v>
      </c>
      <c r="I953" s="59">
        <v>0</v>
      </c>
    </row>
    <row r="954" spans="1:9">
      <c r="A954" s="56">
        <v>151</v>
      </c>
      <c r="B954" s="57">
        <f>PRRAS!C967</f>
        <v>953</v>
      </c>
      <c r="C954" s="57">
        <f>PRRAS!D967</f>
        <v>0</v>
      </c>
      <c r="D954" s="57">
        <f>PRRAS!E967</f>
        <v>0</v>
      </c>
      <c r="E954" s="57">
        <v>0</v>
      </c>
      <c r="F954" s="57">
        <v>0</v>
      </c>
      <c r="G954" s="58">
        <f t="shared" si="28"/>
        <v>0</v>
      </c>
      <c r="H954" s="58">
        <f t="shared" si="29"/>
        <v>0</v>
      </c>
      <c r="I954" s="59">
        <v>0</v>
      </c>
    </row>
    <row r="955" spans="1:9">
      <c r="A955" s="56">
        <v>151</v>
      </c>
      <c r="B955" s="57">
        <f>PRRAS!C968</f>
        <v>954</v>
      </c>
      <c r="C955" s="57">
        <f>PRRAS!D968</f>
        <v>0</v>
      </c>
      <c r="D955" s="57">
        <f>PRRAS!E968</f>
        <v>0</v>
      </c>
      <c r="E955" s="57">
        <v>0</v>
      </c>
      <c r="F955" s="57">
        <v>0</v>
      </c>
      <c r="G955" s="58">
        <f t="shared" si="28"/>
        <v>0</v>
      </c>
      <c r="H955" s="58">
        <f t="shared" si="29"/>
        <v>0</v>
      </c>
      <c r="I955" s="59">
        <v>0</v>
      </c>
    </row>
    <row r="956" spans="1:9">
      <c r="A956" s="56">
        <v>151</v>
      </c>
      <c r="B956" s="57">
        <f>PRRAS!C969</f>
        <v>955</v>
      </c>
      <c r="C956" s="57">
        <f>PRRAS!D969</f>
        <v>0</v>
      </c>
      <c r="D956" s="57">
        <f>PRRAS!E969</f>
        <v>0</v>
      </c>
      <c r="E956" s="57">
        <v>0</v>
      </c>
      <c r="F956" s="57">
        <v>0</v>
      </c>
      <c r="G956" s="58">
        <f t="shared" si="28"/>
        <v>0</v>
      </c>
      <c r="H956" s="58">
        <f t="shared" si="29"/>
        <v>0</v>
      </c>
      <c r="I956" s="59">
        <v>0</v>
      </c>
    </row>
    <row r="957" spans="1:9">
      <c r="A957" s="56">
        <v>151</v>
      </c>
      <c r="B957" s="57">
        <f>PRRAS!C970</f>
        <v>956</v>
      </c>
      <c r="C957" s="57">
        <f>PRRAS!D970</f>
        <v>0</v>
      </c>
      <c r="D957" s="57">
        <f>PRRAS!E970</f>
        <v>0</v>
      </c>
      <c r="E957" s="57">
        <v>0</v>
      </c>
      <c r="F957" s="57">
        <v>0</v>
      </c>
      <c r="G957" s="58">
        <f t="shared" si="28"/>
        <v>0</v>
      </c>
      <c r="H957" s="58">
        <f t="shared" si="29"/>
        <v>0</v>
      </c>
      <c r="I957" s="59">
        <v>0</v>
      </c>
    </row>
    <row r="958" spans="1:9">
      <c r="A958" s="56">
        <v>151</v>
      </c>
      <c r="B958" s="57">
        <f>PRRAS!C971</f>
        <v>957</v>
      </c>
      <c r="C958" s="57">
        <f>PRRAS!D971</f>
        <v>0</v>
      </c>
      <c r="D958" s="57">
        <f>PRRAS!E971</f>
        <v>0</v>
      </c>
      <c r="E958" s="57">
        <v>0</v>
      </c>
      <c r="F958" s="57">
        <v>0</v>
      </c>
      <c r="G958" s="58">
        <f t="shared" si="28"/>
        <v>0</v>
      </c>
      <c r="H958" s="58">
        <f t="shared" si="29"/>
        <v>0</v>
      </c>
      <c r="I958" s="59">
        <v>0</v>
      </c>
    </row>
    <row r="959" spans="1:9">
      <c r="A959" s="56">
        <v>151</v>
      </c>
      <c r="B959" s="57">
        <f>PRRAS!C972</f>
        <v>958</v>
      </c>
      <c r="C959" s="57">
        <f>PRRAS!D972</f>
        <v>0</v>
      </c>
      <c r="D959" s="57">
        <f>PRRAS!E972</f>
        <v>0</v>
      </c>
      <c r="E959" s="57">
        <v>0</v>
      </c>
      <c r="F959" s="57">
        <v>0</v>
      </c>
      <c r="G959" s="58">
        <f t="shared" si="28"/>
        <v>0</v>
      </c>
      <c r="H959" s="58">
        <f t="shared" si="29"/>
        <v>0</v>
      </c>
      <c r="I959" s="59">
        <v>0</v>
      </c>
    </row>
    <row r="960" spans="1:9">
      <c r="A960" s="56">
        <v>151</v>
      </c>
      <c r="B960" s="57">
        <f>PRRAS!C973</f>
        <v>959</v>
      </c>
      <c r="C960" s="57">
        <f>PRRAS!D973</f>
        <v>0</v>
      </c>
      <c r="D960" s="57">
        <f>PRRAS!E973</f>
        <v>0</v>
      </c>
      <c r="E960" s="57">
        <v>0</v>
      </c>
      <c r="F960" s="57">
        <v>0</v>
      </c>
      <c r="G960" s="58">
        <f t="shared" si="28"/>
        <v>0</v>
      </c>
      <c r="H960" s="58">
        <f t="shared" si="29"/>
        <v>0</v>
      </c>
      <c r="I960" s="59">
        <v>0</v>
      </c>
    </row>
    <row r="961" spans="1:9">
      <c r="A961" s="56">
        <v>151</v>
      </c>
      <c r="B961" s="57">
        <f>PRRAS!C974</f>
        <v>960</v>
      </c>
      <c r="C961" s="57">
        <f>PRRAS!D974</f>
        <v>0</v>
      </c>
      <c r="D961" s="57">
        <f>PRRAS!E974</f>
        <v>0</v>
      </c>
      <c r="E961" s="57">
        <v>0</v>
      </c>
      <c r="F961" s="57">
        <v>0</v>
      </c>
      <c r="G961" s="58">
        <f t="shared" si="28"/>
        <v>0</v>
      </c>
      <c r="H961" s="58">
        <f t="shared" si="29"/>
        <v>0</v>
      </c>
      <c r="I961" s="59">
        <v>0</v>
      </c>
    </row>
    <row r="962" spans="1:9">
      <c r="A962" s="56">
        <v>151</v>
      </c>
      <c r="B962" s="57">
        <f>PRRAS!C975</f>
        <v>961</v>
      </c>
      <c r="C962" s="57">
        <f>PRRAS!D975</f>
        <v>0</v>
      </c>
      <c r="D962" s="57">
        <f>PRRAS!E975</f>
        <v>0</v>
      </c>
      <c r="E962" s="57">
        <v>0</v>
      </c>
      <c r="F962" s="57">
        <v>0</v>
      </c>
      <c r="G962" s="58">
        <f t="shared" ref="G962:G976" si="30">(B962/1000)*(C962*1+D962*2)</f>
        <v>0</v>
      </c>
      <c r="H962" s="58">
        <f t="shared" ref="H962:H1025" si="31">ABS(C962-ROUND(C962,0))+ABS(D962-ROUND(D962,0))</f>
        <v>0</v>
      </c>
      <c r="I962" s="59">
        <v>0</v>
      </c>
    </row>
    <row r="963" spans="1:9">
      <c r="A963" s="56">
        <v>151</v>
      </c>
      <c r="B963" s="57">
        <f>PRRAS!C976</f>
        <v>962</v>
      </c>
      <c r="C963" s="57">
        <f>PRRAS!D976</f>
        <v>0</v>
      </c>
      <c r="D963" s="57">
        <f>PRRAS!E976</f>
        <v>0</v>
      </c>
      <c r="E963" s="57">
        <v>0</v>
      </c>
      <c r="F963" s="57">
        <v>0</v>
      </c>
      <c r="G963" s="58">
        <f t="shared" si="30"/>
        <v>0</v>
      </c>
      <c r="H963" s="58">
        <f t="shared" si="31"/>
        <v>0</v>
      </c>
      <c r="I963" s="59">
        <v>0</v>
      </c>
    </row>
    <row r="964" spans="1:9">
      <c r="A964" s="56">
        <v>151</v>
      </c>
      <c r="B964" s="57">
        <f>PRRAS!C977</f>
        <v>963</v>
      </c>
      <c r="C964" s="57">
        <f>PRRAS!D977</f>
        <v>0</v>
      </c>
      <c r="D964" s="57">
        <f>PRRAS!E977</f>
        <v>0</v>
      </c>
      <c r="E964" s="57">
        <v>0</v>
      </c>
      <c r="F964" s="57">
        <v>0</v>
      </c>
      <c r="G964" s="58">
        <f t="shared" si="30"/>
        <v>0</v>
      </c>
      <c r="H964" s="58">
        <f t="shared" si="31"/>
        <v>0</v>
      </c>
      <c r="I964" s="59">
        <v>0</v>
      </c>
    </row>
    <row r="965" spans="1:9">
      <c r="A965" s="56">
        <v>151</v>
      </c>
      <c r="B965" s="57">
        <f>PRRAS!C978</f>
        <v>964</v>
      </c>
      <c r="C965" s="57">
        <f>PRRAS!D978</f>
        <v>0</v>
      </c>
      <c r="D965" s="57">
        <f>PRRAS!E978</f>
        <v>0</v>
      </c>
      <c r="E965" s="57">
        <v>0</v>
      </c>
      <c r="F965" s="57">
        <v>0</v>
      </c>
      <c r="G965" s="58">
        <f t="shared" si="30"/>
        <v>0</v>
      </c>
      <c r="H965" s="58">
        <f t="shared" si="31"/>
        <v>0</v>
      </c>
      <c r="I965" s="59">
        <v>0</v>
      </c>
    </row>
    <row r="966" spans="1:9">
      <c r="A966" s="56">
        <v>151</v>
      </c>
      <c r="B966" s="57">
        <f>PRRAS!C979</f>
        <v>965</v>
      </c>
      <c r="C966" s="57">
        <f>PRRAS!D979</f>
        <v>0</v>
      </c>
      <c r="D966" s="57">
        <f>PRRAS!E979</f>
        <v>0</v>
      </c>
      <c r="E966" s="57">
        <v>0</v>
      </c>
      <c r="F966" s="57">
        <v>0</v>
      </c>
      <c r="G966" s="58">
        <f t="shared" si="30"/>
        <v>0</v>
      </c>
      <c r="H966" s="58">
        <f t="shared" si="31"/>
        <v>0</v>
      </c>
      <c r="I966" s="59">
        <v>0</v>
      </c>
    </row>
    <row r="967" spans="1:9">
      <c r="A967" s="56">
        <v>151</v>
      </c>
      <c r="B967" s="57">
        <f>PRRAS!C980</f>
        <v>966</v>
      </c>
      <c r="C967" s="57">
        <f>PRRAS!D980</f>
        <v>0</v>
      </c>
      <c r="D967" s="57">
        <f>PRRAS!E980</f>
        <v>0</v>
      </c>
      <c r="E967" s="57">
        <v>0</v>
      </c>
      <c r="F967" s="57">
        <v>0</v>
      </c>
      <c r="G967" s="58">
        <f t="shared" si="30"/>
        <v>0</v>
      </c>
      <c r="H967" s="58">
        <f t="shared" si="31"/>
        <v>0</v>
      </c>
      <c r="I967" s="59">
        <v>0</v>
      </c>
    </row>
    <row r="968" spans="1:9">
      <c r="A968" s="56">
        <v>151</v>
      </c>
      <c r="B968" s="57">
        <f>PRRAS!C981</f>
        <v>967</v>
      </c>
      <c r="C968" s="57">
        <f>PRRAS!D981</f>
        <v>0</v>
      </c>
      <c r="D968" s="57">
        <f>PRRAS!E981</f>
        <v>0</v>
      </c>
      <c r="E968" s="57">
        <v>0</v>
      </c>
      <c r="F968" s="57">
        <v>0</v>
      </c>
      <c r="G968" s="58">
        <f t="shared" si="30"/>
        <v>0</v>
      </c>
      <c r="H968" s="58">
        <f t="shared" si="31"/>
        <v>0</v>
      </c>
      <c r="I968" s="59">
        <v>0</v>
      </c>
    </row>
    <row r="969" spans="1:9">
      <c r="A969" s="56">
        <v>151</v>
      </c>
      <c r="B969" s="57">
        <f>PRRAS!C985</f>
        <v>968</v>
      </c>
      <c r="C969" s="57">
        <f>PRRAS!D985</f>
        <v>0</v>
      </c>
      <c r="D969" s="57">
        <f>PRRAS!E985</f>
        <v>0</v>
      </c>
      <c r="E969" s="57">
        <v>0</v>
      </c>
      <c r="F969" s="57">
        <v>0</v>
      </c>
      <c r="G969" s="58">
        <f t="shared" si="30"/>
        <v>0</v>
      </c>
      <c r="H969" s="58">
        <f t="shared" si="31"/>
        <v>0</v>
      </c>
      <c r="I969" s="59">
        <v>0</v>
      </c>
    </row>
    <row r="970" spans="1:9">
      <c r="A970" s="56">
        <v>151</v>
      </c>
      <c r="B970" s="57">
        <f>PRRAS!C986</f>
        <v>969</v>
      </c>
      <c r="C970" s="57">
        <f>PRRAS!D986</f>
        <v>0</v>
      </c>
      <c r="D970" s="57">
        <f>PRRAS!E986</f>
        <v>0</v>
      </c>
      <c r="E970" s="57">
        <v>0</v>
      </c>
      <c r="F970" s="57">
        <v>0</v>
      </c>
      <c r="G970" s="58">
        <f t="shared" si="30"/>
        <v>0</v>
      </c>
      <c r="H970" s="58">
        <f t="shared" si="31"/>
        <v>0</v>
      </c>
      <c r="I970" s="59">
        <v>0</v>
      </c>
    </row>
    <row r="971" spans="1:9">
      <c r="A971" s="56">
        <v>151</v>
      </c>
      <c r="B971" s="57">
        <f>PRRAS!C987</f>
        <v>970</v>
      </c>
      <c r="C971" s="57">
        <f>PRRAS!D987</f>
        <v>0</v>
      </c>
      <c r="D971" s="57">
        <f>PRRAS!E987</f>
        <v>0</v>
      </c>
      <c r="E971" s="57">
        <v>0</v>
      </c>
      <c r="F971" s="57">
        <v>0</v>
      </c>
      <c r="G971" s="58">
        <f t="shared" si="30"/>
        <v>0</v>
      </c>
      <c r="H971" s="58">
        <f t="shared" si="31"/>
        <v>0</v>
      </c>
      <c r="I971" s="59">
        <v>0</v>
      </c>
    </row>
    <row r="972" spans="1:9">
      <c r="A972" s="56">
        <v>151</v>
      </c>
      <c r="B972" s="57">
        <f>PRRAS!C988</f>
        <v>971</v>
      </c>
      <c r="C972" s="57">
        <f>PRRAS!D988</f>
        <v>0</v>
      </c>
      <c r="D972" s="57">
        <f>PRRAS!E988</f>
        <v>0</v>
      </c>
      <c r="E972" s="57">
        <v>0</v>
      </c>
      <c r="F972" s="57">
        <v>0</v>
      </c>
      <c r="G972" s="58">
        <f t="shared" si="30"/>
        <v>0</v>
      </c>
      <c r="H972" s="58">
        <f t="shared" si="31"/>
        <v>0</v>
      </c>
      <c r="I972" s="59">
        <v>0</v>
      </c>
    </row>
    <row r="973" spans="1:9">
      <c r="A973" s="56">
        <v>151</v>
      </c>
      <c r="B973" s="57">
        <f>PRRAS!C989</f>
        <v>972</v>
      </c>
      <c r="C973" s="57">
        <f>PRRAS!D989</f>
        <v>0</v>
      </c>
      <c r="D973" s="57">
        <f>PRRAS!E989</f>
        <v>0</v>
      </c>
      <c r="E973" s="57">
        <v>0</v>
      </c>
      <c r="F973" s="57">
        <v>0</v>
      </c>
      <c r="G973" s="58">
        <f t="shared" si="30"/>
        <v>0</v>
      </c>
      <c r="H973" s="58">
        <f t="shared" si="31"/>
        <v>0</v>
      </c>
      <c r="I973" s="59">
        <v>0</v>
      </c>
    </row>
    <row r="974" spans="1:9">
      <c r="A974" s="56">
        <v>151</v>
      </c>
      <c r="B974" s="57">
        <f>PRRAS!C990</f>
        <v>973</v>
      </c>
      <c r="C974" s="57">
        <f>PRRAS!D990</f>
        <v>0</v>
      </c>
      <c r="D974" s="57">
        <f>PRRAS!E990</f>
        <v>0</v>
      </c>
      <c r="E974" s="57">
        <v>0</v>
      </c>
      <c r="F974" s="57">
        <v>0</v>
      </c>
      <c r="G974" s="58">
        <f t="shared" si="30"/>
        <v>0</v>
      </c>
      <c r="H974" s="58">
        <f t="shared" si="31"/>
        <v>0</v>
      </c>
      <c r="I974" s="59">
        <v>0</v>
      </c>
    </row>
    <row r="975" spans="1:9">
      <c r="A975" s="56">
        <v>151</v>
      </c>
      <c r="B975" s="57">
        <f>PRRAS!C991</f>
        <v>974</v>
      </c>
      <c r="C975" s="57">
        <f>PRRAS!D991</f>
        <v>0</v>
      </c>
      <c r="D975" s="57">
        <f>PRRAS!E991</f>
        <v>0</v>
      </c>
      <c r="E975" s="57">
        <v>0</v>
      </c>
      <c r="F975" s="57">
        <v>0</v>
      </c>
      <c r="G975" s="58">
        <f t="shared" si="30"/>
        <v>0</v>
      </c>
      <c r="H975" s="58">
        <f t="shared" si="31"/>
        <v>0</v>
      </c>
      <c r="I975" s="59">
        <v>0</v>
      </c>
    </row>
    <row r="976" spans="1:9">
      <c r="A976" s="56">
        <v>151</v>
      </c>
      <c r="B976" s="57">
        <f>PRRAS!C992</f>
        <v>975</v>
      </c>
      <c r="C976" s="57">
        <f>PRRAS!D992</f>
        <v>0</v>
      </c>
      <c r="D976" s="57">
        <f>PRRAS!E992</f>
        <v>0</v>
      </c>
      <c r="E976" s="57">
        <v>0</v>
      </c>
      <c r="F976" s="57">
        <v>0</v>
      </c>
      <c r="G976" s="58">
        <f t="shared" si="30"/>
        <v>0</v>
      </c>
      <c r="H976" s="58">
        <f t="shared" si="31"/>
        <v>0</v>
      </c>
      <c r="I976" s="59">
        <v>0</v>
      </c>
    </row>
    <row r="977" spans="1:9">
      <c r="A977" s="61">
        <v>152</v>
      </c>
      <c r="B977" s="62">
        <f>Bil!C12</f>
        <v>1</v>
      </c>
      <c r="C977" s="62">
        <f>Bil!D12</f>
        <v>2286433</v>
      </c>
      <c r="D977" s="62">
        <f>Bil!E12</f>
        <v>2602398</v>
      </c>
      <c r="E977" s="62">
        <v>0</v>
      </c>
      <c r="F977" s="62">
        <v>0</v>
      </c>
      <c r="G977" s="63">
        <f t="shared" ref="G977:G1040" si="32">B977/1000*C977+B977/500*D977</f>
        <v>7491.2290000000003</v>
      </c>
      <c r="H977" s="63">
        <f t="shared" si="31"/>
        <v>0</v>
      </c>
      <c r="I977" s="64">
        <v>0</v>
      </c>
    </row>
    <row r="978" spans="1:9">
      <c r="A978" s="56">
        <v>152</v>
      </c>
      <c r="B978" s="57">
        <f>Bil!C13</f>
        <v>2</v>
      </c>
      <c r="C978" s="57">
        <f>Bil!D13</f>
        <v>1883472</v>
      </c>
      <c r="D978" s="57">
        <f>Bil!E13</f>
        <v>2121616</v>
      </c>
      <c r="E978" s="57">
        <v>0</v>
      </c>
      <c r="F978" s="57">
        <v>0</v>
      </c>
      <c r="G978" s="58">
        <f t="shared" si="32"/>
        <v>12253.407999999999</v>
      </c>
      <c r="H978" s="58">
        <f t="shared" si="31"/>
        <v>0</v>
      </c>
      <c r="I978" s="59">
        <v>0</v>
      </c>
    </row>
    <row r="979" spans="1:9">
      <c r="A979" s="56">
        <v>152</v>
      </c>
      <c r="B979" s="57">
        <f>Bil!C14</f>
        <v>3</v>
      </c>
      <c r="C979" s="57">
        <f>Bil!D14</f>
        <v>24090</v>
      </c>
      <c r="D979" s="57">
        <f>Bil!E14</f>
        <v>24090</v>
      </c>
      <c r="E979" s="57">
        <v>0</v>
      </c>
      <c r="F979" s="57">
        <v>0</v>
      </c>
      <c r="G979" s="58">
        <f t="shared" si="32"/>
        <v>216.81</v>
      </c>
      <c r="H979" s="58">
        <f t="shared" si="31"/>
        <v>0</v>
      </c>
      <c r="I979" s="59">
        <v>0</v>
      </c>
    </row>
    <row r="980" spans="1:9">
      <c r="A980" s="56">
        <v>152</v>
      </c>
      <c r="B980" s="57">
        <f>Bil!C15</f>
        <v>4</v>
      </c>
      <c r="C980" s="57">
        <f>Bil!D15</f>
        <v>24090</v>
      </c>
      <c r="D980" s="57">
        <f>Bil!E15</f>
        <v>24090</v>
      </c>
      <c r="E980" s="57">
        <v>0</v>
      </c>
      <c r="F980" s="57">
        <v>0</v>
      </c>
      <c r="G980" s="58">
        <f t="shared" si="32"/>
        <v>289.08</v>
      </c>
      <c r="H980" s="58">
        <f t="shared" si="31"/>
        <v>0</v>
      </c>
      <c r="I980" s="59">
        <v>0</v>
      </c>
    </row>
    <row r="981" spans="1:9">
      <c r="A981" s="56">
        <v>152</v>
      </c>
      <c r="B981" s="57">
        <f>Bil!C16</f>
        <v>5</v>
      </c>
      <c r="C981" s="57">
        <f>Bil!D16</f>
        <v>0</v>
      </c>
      <c r="D981" s="57">
        <f>Bil!E16</f>
        <v>0</v>
      </c>
      <c r="E981" s="57">
        <v>0</v>
      </c>
      <c r="F981" s="57">
        <v>0</v>
      </c>
      <c r="G981" s="58">
        <f t="shared" si="32"/>
        <v>0</v>
      </c>
      <c r="H981" s="58">
        <f t="shared" si="31"/>
        <v>0</v>
      </c>
      <c r="I981" s="59">
        <v>0</v>
      </c>
    </row>
    <row r="982" spans="1:9">
      <c r="A982" s="56">
        <v>152</v>
      </c>
      <c r="B982" s="57">
        <f>Bil!C17</f>
        <v>6</v>
      </c>
      <c r="C982" s="57">
        <f>Bil!D17</f>
        <v>0</v>
      </c>
      <c r="D982" s="57">
        <f>Bil!E17</f>
        <v>0</v>
      </c>
      <c r="E982" s="57">
        <v>0</v>
      </c>
      <c r="F982" s="57">
        <v>0</v>
      </c>
      <c r="G982" s="58">
        <f t="shared" si="32"/>
        <v>0</v>
      </c>
      <c r="H982" s="58">
        <f t="shared" si="31"/>
        <v>0</v>
      </c>
      <c r="I982" s="59">
        <v>0</v>
      </c>
    </row>
    <row r="983" spans="1:9">
      <c r="A983" s="56">
        <v>152</v>
      </c>
      <c r="B983" s="57">
        <f>Bil!C18</f>
        <v>7</v>
      </c>
      <c r="C983" s="57">
        <f>Bil!D18</f>
        <v>1572401</v>
      </c>
      <c r="D983" s="57">
        <f>Bil!E18</f>
        <v>1771529</v>
      </c>
      <c r="E983" s="57">
        <v>0</v>
      </c>
      <c r="F983" s="57">
        <v>0</v>
      </c>
      <c r="G983" s="58">
        <f t="shared" si="32"/>
        <v>35808.213000000003</v>
      </c>
      <c r="H983" s="58">
        <f t="shared" si="31"/>
        <v>0</v>
      </c>
      <c r="I983" s="59">
        <v>0</v>
      </c>
    </row>
    <row r="984" spans="1:9">
      <c r="A984" s="56">
        <v>152</v>
      </c>
      <c r="B984" s="57">
        <f>Bil!C19</f>
        <v>8</v>
      </c>
      <c r="C984" s="57">
        <f>Bil!D19</f>
        <v>1420131</v>
      </c>
      <c r="D984" s="57">
        <f>Bil!E19</f>
        <v>1422407</v>
      </c>
      <c r="E984" s="57">
        <v>0</v>
      </c>
      <c r="F984" s="57">
        <v>0</v>
      </c>
      <c r="G984" s="58">
        <f t="shared" si="32"/>
        <v>34119.56</v>
      </c>
      <c r="H984" s="58">
        <f t="shared" si="31"/>
        <v>0</v>
      </c>
      <c r="I984" s="59">
        <v>0</v>
      </c>
    </row>
    <row r="985" spans="1:9">
      <c r="A985" s="56">
        <v>152</v>
      </c>
      <c r="B985" s="57">
        <f>Bil!C20</f>
        <v>9</v>
      </c>
      <c r="C985" s="57">
        <f>Bil!D20</f>
        <v>0</v>
      </c>
      <c r="D985" s="57">
        <f>Bil!E20</f>
        <v>0</v>
      </c>
      <c r="E985" s="57">
        <v>0</v>
      </c>
      <c r="F985" s="57">
        <v>0</v>
      </c>
      <c r="G985" s="58">
        <f t="shared" si="32"/>
        <v>0</v>
      </c>
      <c r="H985" s="58">
        <f t="shared" si="31"/>
        <v>0</v>
      </c>
      <c r="I985" s="59">
        <v>0</v>
      </c>
    </row>
    <row r="986" spans="1:9">
      <c r="A986" s="56">
        <v>152</v>
      </c>
      <c r="B986" s="57">
        <f>Bil!C21</f>
        <v>10</v>
      </c>
      <c r="C986" s="57">
        <f>Bil!D21</f>
        <v>2825062</v>
      </c>
      <c r="D986" s="57">
        <f>Bil!E21</f>
        <v>2825062</v>
      </c>
      <c r="E986" s="57">
        <v>0</v>
      </c>
      <c r="F986" s="57">
        <v>0</v>
      </c>
      <c r="G986" s="58">
        <f t="shared" si="32"/>
        <v>84751.86</v>
      </c>
      <c r="H986" s="58">
        <f t="shared" si="31"/>
        <v>0</v>
      </c>
      <c r="I986" s="59">
        <v>0</v>
      </c>
    </row>
    <row r="987" spans="1:9">
      <c r="A987" s="56">
        <v>152</v>
      </c>
      <c r="B987" s="57">
        <f>Bil!C22</f>
        <v>11</v>
      </c>
      <c r="C987" s="57">
        <f>Bil!D22</f>
        <v>0</v>
      </c>
      <c r="D987" s="57">
        <f>Bil!E22</f>
        <v>0</v>
      </c>
      <c r="E987" s="57">
        <v>0</v>
      </c>
      <c r="F987" s="57">
        <v>0</v>
      </c>
      <c r="G987" s="58">
        <f t="shared" si="32"/>
        <v>0</v>
      </c>
      <c r="H987" s="58">
        <f t="shared" si="31"/>
        <v>0</v>
      </c>
      <c r="I987" s="59">
        <v>0</v>
      </c>
    </row>
    <row r="988" spans="1:9">
      <c r="A988" s="56">
        <v>152</v>
      </c>
      <c r="B988" s="57">
        <f>Bil!C23</f>
        <v>12</v>
      </c>
      <c r="C988" s="57">
        <f>Bil!D23</f>
        <v>0</v>
      </c>
      <c r="D988" s="57">
        <f>Bil!E23</f>
        <v>0</v>
      </c>
      <c r="E988" s="57">
        <v>0</v>
      </c>
      <c r="F988" s="57">
        <v>0</v>
      </c>
      <c r="G988" s="58">
        <f t="shared" si="32"/>
        <v>0</v>
      </c>
      <c r="H988" s="58">
        <f t="shared" si="31"/>
        <v>0</v>
      </c>
      <c r="I988" s="59">
        <v>0</v>
      </c>
    </row>
    <row r="989" spans="1:9">
      <c r="A989" s="56">
        <v>152</v>
      </c>
      <c r="B989" s="57">
        <f>Bil!C24</f>
        <v>13</v>
      </c>
      <c r="C989" s="57">
        <f>Bil!D24</f>
        <v>1404931</v>
      </c>
      <c r="D989" s="57">
        <f>Bil!E24</f>
        <v>1402655</v>
      </c>
      <c r="E989" s="57">
        <v>0</v>
      </c>
      <c r="F989" s="57">
        <v>0</v>
      </c>
      <c r="G989" s="58">
        <f t="shared" si="32"/>
        <v>54733.133000000002</v>
      </c>
      <c r="H989" s="58">
        <f t="shared" si="31"/>
        <v>0</v>
      </c>
      <c r="I989" s="59">
        <v>0</v>
      </c>
    </row>
    <row r="990" spans="1:9">
      <c r="A990" s="56">
        <v>152</v>
      </c>
      <c r="B990" s="57">
        <f>Bil!C25</f>
        <v>14</v>
      </c>
      <c r="C990" s="57">
        <f>Bil!D25</f>
        <v>124509</v>
      </c>
      <c r="D990" s="57">
        <f>Bil!E25</f>
        <v>258084</v>
      </c>
      <c r="E990" s="57">
        <v>0</v>
      </c>
      <c r="F990" s="57">
        <v>0</v>
      </c>
      <c r="G990" s="58">
        <f t="shared" si="32"/>
        <v>8969.4779999999992</v>
      </c>
      <c r="H990" s="58">
        <f t="shared" si="31"/>
        <v>0</v>
      </c>
      <c r="I990" s="59">
        <v>0</v>
      </c>
    </row>
    <row r="991" spans="1:9">
      <c r="A991" s="56">
        <v>152</v>
      </c>
      <c r="B991" s="57">
        <f>Bil!C26</f>
        <v>15</v>
      </c>
      <c r="C991" s="57">
        <f>Bil!D26</f>
        <v>739893</v>
      </c>
      <c r="D991" s="57">
        <f>Bil!E26</f>
        <v>807915</v>
      </c>
      <c r="E991" s="57">
        <v>0</v>
      </c>
      <c r="F991" s="57">
        <v>0</v>
      </c>
      <c r="G991" s="58">
        <f t="shared" si="32"/>
        <v>35335.845000000001</v>
      </c>
      <c r="H991" s="58">
        <f t="shared" si="31"/>
        <v>0</v>
      </c>
      <c r="I991" s="59">
        <v>0</v>
      </c>
    </row>
    <row r="992" spans="1:9">
      <c r="A992" s="56">
        <v>152</v>
      </c>
      <c r="B992" s="57">
        <f>Bil!C27</f>
        <v>16</v>
      </c>
      <c r="C992" s="57">
        <f>Bil!D27</f>
        <v>29431</v>
      </c>
      <c r="D992" s="57">
        <f>Bil!E27</f>
        <v>29431</v>
      </c>
      <c r="E992" s="57">
        <v>0</v>
      </c>
      <c r="F992" s="57">
        <v>0</v>
      </c>
      <c r="G992" s="58">
        <f t="shared" si="32"/>
        <v>1412.6880000000001</v>
      </c>
      <c r="H992" s="58">
        <f t="shared" si="31"/>
        <v>0</v>
      </c>
      <c r="I992" s="59">
        <v>0</v>
      </c>
    </row>
    <row r="993" spans="1:9">
      <c r="A993" s="56">
        <v>152</v>
      </c>
      <c r="B993" s="57">
        <f>Bil!C28</f>
        <v>17</v>
      </c>
      <c r="C993" s="57">
        <f>Bil!D28</f>
        <v>65151</v>
      </c>
      <c r="D993" s="57">
        <f>Bil!E28</f>
        <v>71809</v>
      </c>
      <c r="E993" s="57">
        <v>0</v>
      </c>
      <c r="F993" s="57">
        <v>0</v>
      </c>
      <c r="G993" s="58">
        <f t="shared" si="32"/>
        <v>3549.0730000000003</v>
      </c>
      <c r="H993" s="58">
        <f t="shared" si="31"/>
        <v>0</v>
      </c>
      <c r="I993" s="59">
        <v>0</v>
      </c>
    </row>
    <row r="994" spans="1:9">
      <c r="A994" s="56">
        <v>152</v>
      </c>
      <c r="B994" s="57">
        <f>Bil!C29</f>
        <v>18</v>
      </c>
      <c r="C994" s="57">
        <f>Bil!D29</f>
        <v>0</v>
      </c>
      <c r="D994" s="57">
        <f>Bil!E29</f>
        <v>0</v>
      </c>
      <c r="E994" s="57">
        <v>0</v>
      </c>
      <c r="F994" s="57">
        <v>0</v>
      </c>
      <c r="G994" s="58">
        <f t="shared" si="32"/>
        <v>0</v>
      </c>
      <c r="H994" s="58">
        <f t="shared" si="31"/>
        <v>0</v>
      </c>
      <c r="I994" s="59">
        <v>0</v>
      </c>
    </row>
    <row r="995" spans="1:9">
      <c r="A995" s="56">
        <v>152</v>
      </c>
      <c r="B995" s="57">
        <f>Bil!C30</f>
        <v>19</v>
      </c>
      <c r="C995" s="57">
        <f>Bil!D30</f>
        <v>5449</v>
      </c>
      <c r="D995" s="57">
        <f>Bil!E30</f>
        <v>7924</v>
      </c>
      <c r="E995" s="57">
        <v>0</v>
      </c>
      <c r="F995" s="57">
        <v>0</v>
      </c>
      <c r="G995" s="58">
        <f t="shared" si="32"/>
        <v>404.64299999999997</v>
      </c>
      <c r="H995" s="58">
        <f t="shared" si="31"/>
        <v>0</v>
      </c>
      <c r="I995" s="59">
        <v>0</v>
      </c>
    </row>
    <row r="996" spans="1:9">
      <c r="A996" s="56">
        <v>152</v>
      </c>
      <c r="B996" s="57">
        <f>Bil!C31</f>
        <v>20</v>
      </c>
      <c r="C996" s="57">
        <f>Bil!D31</f>
        <v>100209</v>
      </c>
      <c r="D996" s="57">
        <f>Bil!E31</f>
        <v>105511</v>
      </c>
      <c r="E996" s="57">
        <v>0</v>
      </c>
      <c r="F996" s="57">
        <v>0</v>
      </c>
      <c r="G996" s="58">
        <f t="shared" si="32"/>
        <v>6224.6200000000008</v>
      </c>
      <c r="H996" s="58">
        <f t="shared" si="31"/>
        <v>0</v>
      </c>
      <c r="I996" s="59">
        <v>0</v>
      </c>
    </row>
    <row r="997" spans="1:9">
      <c r="A997" s="56">
        <v>152</v>
      </c>
      <c r="B997" s="57">
        <f>Bil!C32</f>
        <v>21</v>
      </c>
      <c r="C997" s="57">
        <f>Bil!D32</f>
        <v>5719</v>
      </c>
      <c r="D997" s="57">
        <f>Bil!E32</f>
        <v>51720</v>
      </c>
      <c r="E997" s="57">
        <v>0</v>
      </c>
      <c r="F997" s="57">
        <v>0</v>
      </c>
      <c r="G997" s="58">
        <f t="shared" si="32"/>
        <v>2292.3390000000004</v>
      </c>
      <c r="H997" s="58">
        <f t="shared" si="31"/>
        <v>0</v>
      </c>
      <c r="I997" s="59">
        <v>0</v>
      </c>
    </row>
    <row r="998" spans="1:9">
      <c r="A998" s="56">
        <v>152</v>
      </c>
      <c r="B998" s="57">
        <f>Bil!C33</f>
        <v>22</v>
      </c>
      <c r="C998" s="57">
        <f>Bil!D33</f>
        <v>0</v>
      </c>
      <c r="D998" s="57">
        <f>Bil!E33</f>
        <v>0</v>
      </c>
      <c r="E998" s="57">
        <v>0</v>
      </c>
      <c r="F998" s="57">
        <v>0</v>
      </c>
      <c r="G998" s="58">
        <f t="shared" si="32"/>
        <v>0</v>
      </c>
      <c r="H998" s="58">
        <f t="shared" si="31"/>
        <v>0</v>
      </c>
      <c r="I998" s="59">
        <v>0</v>
      </c>
    </row>
    <row r="999" spans="1:9">
      <c r="A999" s="56">
        <v>152</v>
      </c>
      <c r="B999" s="57">
        <f>Bil!C34</f>
        <v>23</v>
      </c>
      <c r="C999" s="57">
        <f>Bil!D34</f>
        <v>821343</v>
      </c>
      <c r="D999" s="57">
        <f>Bil!E34</f>
        <v>816226</v>
      </c>
      <c r="E999" s="57">
        <v>0</v>
      </c>
      <c r="F999" s="57">
        <v>0</v>
      </c>
      <c r="G999" s="58">
        <f t="shared" si="32"/>
        <v>56437.285000000003</v>
      </c>
      <c r="H999" s="58">
        <f t="shared" si="31"/>
        <v>0</v>
      </c>
      <c r="I999" s="59">
        <v>0</v>
      </c>
    </row>
    <row r="1000" spans="1:9">
      <c r="A1000" s="56">
        <v>152</v>
      </c>
      <c r="B1000" s="57">
        <f>Bil!C35</f>
        <v>24</v>
      </c>
      <c r="C1000" s="57">
        <f>Bil!D35</f>
        <v>0</v>
      </c>
      <c r="D1000" s="57">
        <f>Bil!E35</f>
        <v>0</v>
      </c>
      <c r="E1000" s="57">
        <v>0</v>
      </c>
      <c r="F1000" s="57">
        <v>0</v>
      </c>
      <c r="G1000" s="58">
        <f t="shared" si="32"/>
        <v>0</v>
      </c>
      <c r="H1000" s="58">
        <f t="shared" si="31"/>
        <v>0</v>
      </c>
      <c r="I1000" s="59">
        <v>0</v>
      </c>
    </row>
    <row r="1001" spans="1:9">
      <c r="A1001" s="56">
        <v>152</v>
      </c>
      <c r="B1001" s="57">
        <f>Bil!C36</f>
        <v>25</v>
      </c>
      <c r="C1001" s="57">
        <f>Bil!D36</f>
        <v>0</v>
      </c>
      <c r="D1001" s="57">
        <f>Bil!E36</f>
        <v>0</v>
      </c>
      <c r="E1001" s="57">
        <v>0</v>
      </c>
      <c r="F1001" s="57">
        <v>0</v>
      </c>
      <c r="G1001" s="58">
        <f t="shared" si="32"/>
        <v>0</v>
      </c>
      <c r="H1001" s="58">
        <f t="shared" si="31"/>
        <v>0</v>
      </c>
      <c r="I1001" s="59">
        <v>0</v>
      </c>
    </row>
    <row r="1002" spans="1:9">
      <c r="A1002" s="56">
        <v>152</v>
      </c>
      <c r="B1002" s="57">
        <f>Bil!C37</f>
        <v>26</v>
      </c>
      <c r="C1002" s="57">
        <f>Bil!D37</f>
        <v>0</v>
      </c>
      <c r="D1002" s="57">
        <f>Bil!E37</f>
        <v>0</v>
      </c>
      <c r="E1002" s="57">
        <v>0</v>
      </c>
      <c r="F1002" s="57">
        <v>0</v>
      </c>
      <c r="G1002" s="58">
        <f t="shared" si="32"/>
        <v>0</v>
      </c>
      <c r="H1002" s="58">
        <f t="shared" si="31"/>
        <v>0</v>
      </c>
      <c r="I1002" s="59">
        <v>0</v>
      </c>
    </row>
    <row r="1003" spans="1:9">
      <c r="A1003" s="56">
        <v>152</v>
      </c>
      <c r="B1003" s="57">
        <f>Bil!C38</f>
        <v>27</v>
      </c>
      <c r="C1003" s="57">
        <f>Bil!D38</f>
        <v>0</v>
      </c>
      <c r="D1003" s="57">
        <f>Bil!E38</f>
        <v>0</v>
      </c>
      <c r="E1003" s="57">
        <v>0</v>
      </c>
      <c r="F1003" s="57">
        <v>0</v>
      </c>
      <c r="G1003" s="58">
        <f t="shared" si="32"/>
        <v>0</v>
      </c>
      <c r="H1003" s="58">
        <f t="shared" si="31"/>
        <v>0</v>
      </c>
      <c r="I1003" s="59">
        <v>0</v>
      </c>
    </row>
    <row r="1004" spans="1:9">
      <c r="A1004" s="56">
        <v>152</v>
      </c>
      <c r="B1004" s="57">
        <f>Bil!C39</f>
        <v>28</v>
      </c>
      <c r="C1004" s="57">
        <f>Bil!D39</f>
        <v>0</v>
      </c>
      <c r="D1004" s="57">
        <f>Bil!E39</f>
        <v>0</v>
      </c>
      <c r="E1004" s="57">
        <v>0</v>
      </c>
      <c r="F1004" s="57">
        <v>0</v>
      </c>
      <c r="G1004" s="58">
        <f t="shared" si="32"/>
        <v>0</v>
      </c>
      <c r="H1004" s="58">
        <f t="shared" si="31"/>
        <v>0</v>
      </c>
      <c r="I1004" s="59">
        <v>0</v>
      </c>
    </row>
    <row r="1005" spans="1:9">
      <c r="A1005" s="56">
        <v>152</v>
      </c>
      <c r="B1005" s="57">
        <f>Bil!C40</f>
        <v>29</v>
      </c>
      <c r="C1005" s="57">
        <f>Bil!D40</f>
        <v>0</v>
      </c>
      <c r="D1005" s="57">
        <f>Bil!E40</f>
        <v>0</v>
      </c>
      <c r="E1005" s="57">
        <v>0</v>
      </c>
      <c r="F1005" s="57">
        <v>0</v>
      </c>
      <c r="G1005" s="58">
        <f t="shared" si="32"/>
        <v>0</v>
      </c>
      <c r="H1005" s="58">
        <f t="shared" si="31"/>
        <v>0</v>
      </c>
      <c r="I1005" s="59">
        <v>0</v>
      </c>
    </row>
    <row r="1006" spans="1:9">
      <c r="A1006" s="56">
        <v>152</v>
      </c>
      <c r="B1006" s="57">
        <f>Bil!C41</f>
        <v>30</v>
      </c>
      <c r="C1006" s="57">
        <f>Bil!D41</f>
        <v>27761</v>
      </c>
      <c r="D1006" s="57">
        <f>Bil!E41</f>
        <v>91038</v>
      </c>
      <c r="E1006" s="57">
        <v>0</v>
      </c>
      <c r="F1006" s="57">
        <v>0</v>
      </c>
      <c r="G1006" s="58">
        <f t="shared" si="32"/>
        <v>6295.11</v>
      </c>
      <c r="H1006" s="58">
        <f t="shared" si="31"/>
        <v>0</v>
      </c>
      <c r="I1006" s="59">
        <v>0</v>
      </c>
    </row>
    <row r="1007" spans="1:9">
      <c r="A1007" s="56">
        <v>152</v>
      </c>
      <c r="B1007" s="57">
        <f>Bil!C42</f>
        <v>31</v>
      </c>
      <c r="C1007" s="57">
        <f>Bil!D42</f>
        <v>403434</v>
      </c>
      <c r="D1007" s="57">
        <f>Bil!E42</f>
        <v>466712</v>
      </c>
      <c r="E1007" s="57">
        <v>0</v>
      </c>
      <c r="F1007" s="57">
        <v>0</v>
      </c>
      <c r="G1007" s="58">
        <f t="shared" si="32"/>
        <v>41442.597999999998</v>
      </c>
      <c r="H1007" s="58">
        <f t="shared" si="31"/>
        <v>0</v>
      </c>
      <c r="I1007" s="59">
        <v>0</v>
      </c>
    </row>
    <row r="1008" spans="1:9">
      <c r="A1008" s="56">
        <v>152</v>
      </c>
      <c r="B1008" s="57">
        <f>Bil!C43</f>
        <v>32</v>
      </c>
      <c r="C1008" s="57">
        <f>Bil!D43</f>
        <v>0</v>
      </c>
      <c r="D1008" s="57">
        <f>Bil!E43</f>
        <v>0</v>
      </c>
      <c r="E1008" s="57">
        <v>0</v>
      </c>
      <c r="F1008" s="57">
        <v>0</v>
      </c>
      <c r="G1008" s="58">
        <f t="shared" si="32"/>
        <v>0</v>
      </c>
      <c r="H1008" s="58">
        <f t="shared" si="31"/>
        <v>0</v>
      </c>
      <c r="I1008" s="59">
        <v>0</v>
      </c>
    </row>
    <row r="1009" spans="1:9">
      <c r="A1009" s="56">
        <v>152</v>
      </c>
      <c r="B1009" s="57">
        <f>Bil!C44</f>
        <v>33</v>
      </c>
      <c r="C1009" s="57">
        <f>Bil!D44</f>
        <v>0</v>
      </c>
      <c r="D1009" s="57">
        <f>Bil!E44</f>
        <v>0</v>
      </c>
      <c r="E1009" s="57">
        <v>0</v>
      </c>
      <c r="F1009" s="57">
        <v>0</v>
      </c>
      <c r="G1009" s="58">
        <f t="shared" si="32"/>
        <v>0</v>
      </c>
      <c r="H1009" s="58">
        <f t="shared" si="31"/>
        <v>0</v>
      </c>
      <c r="I1009" s="59">
        <v>0</v>
      </c>
    </row>
    <row r="1010" spans="1:9">
      <c r="A1010" s="56">
        <v>152</v>
      </c>
      <c r="B1010" s="57">
        <f>Bil!C45</f>
        <v>34</v>
      </c>
      <c r="C1010" s="57">
        <f>Bil!D45</f>
        <v>0</v>
      </c>
      <c r="D1010" s="57">
        <f>Bil!E45</f>
        <v>0</v>
      </c>
      <c r="E1010" s="57">
        <v>0</v>
      </c>
      <c r="F1010" s="57">
        <v>0</v>
      </c>
      <c r="G1010" s="58">
        <f t="shared" si="32"/>
        <v>0</v>
      </c>
      <c r="H1010" s="58">
        <f t="shared" si="31"/>
        <v>0</v>
      </c>
      <c r="I1010" s="59">
        <v>0</v>
      </c>
    </row>
    <row r="1011" spans="1:9">
      <c r="A1011" s="56">
        <v>152</v>
      </c>
      <c r="B1011" s="57">
        <f>Bil!C46</f>
        <v>35</v>
      </c>
      <c r="C1011" s="57">
        <f>Bil!D46</f>
        <v>375673</v>
      </c>
      <c r="D1011" s="57">
        <f>Bil!E46</f>
        <v>375674</v>
      </c>
      <c r="E1011" s="57">
        <v>0</v>
      </c>
      <c r="F1011" s="57">
        <v>0</v>
      </c>
      <c r="G1011" s="58">
        <f t="shared" si="32"/>
        <v>39445.735000000008</v>
      </c>
      <c r="H1011" s="58">
        <f t="shared" si="31"/>
        <v>0</v>
      </c>
      <c r="I1011" s="59">
        <v>0</v>
      </c>
    </row>
    <row r="1012" spans="1:9">
      <c r="A1012" s="56">
        <v>152</v>
      </c>
      <c r="B1012" s="57">
        <f>Bil!C47</f>
        <v>36</v>
      </c>
      <c r="C1012" s="57">
        <f>Bil!D47</f>
        <v>0</v>
      </c>
      <c r="D1012" s="57">
        <f>Bil!E47</f>
        <v>0</v>
      </c>
      <c r="E1012" s="57">
        <v>0</v>
      </c>
      <c r="F1012" s="57">
        <v>0</v>
      </c>
      <c r="G1012" s="58">
        <f t="shared" si="32"/>
        <v>0</v>
      </c>
      <c r="H1012" s="58">
        <f t="shared" si="31"/>
        <v>0</v>
      </c>
      <c r="I1012" s="59">
        <v>0</v>
      </c>
    </row>
    <row r="1013" spans="1:9">
      <c r="A1013" s="56">
        <v>152</v>
      </c>
      <c r="B1013" s="57">
        <f>Bil!C48</f>
        <v>37</v>
      </c>
      <c r="C1013" s="57">
        <f>Bil!D48</f>
        <v>0</v>
      </c>
      <c r="D1013" s="57">
        <f>Bil!E48</f>
        <v>0</v>
      </c>
      <c r="E1013" s="57">
        <v>0</v>
      </c>
      <c r="F1013" s="57">
        <v>0</v>
      </c>
      <c r="G1013" s="58">
        <f t="shared" si="32"/>
        <v>0</v>
      </c>
      <c r="H1013" s="58">
        <f t="shared" si="31"/>
        <v>0</v>
      </c>
      <c r="I1013" s="59">
        <v>0</v>
      </c>
    </row>
    <row r="1014" spans="1:9">
      <c r="A1014" s="56">
        <v>152</v>
      </c>
      <c r="B1014" s="57">
        <f>Bil!C49</f>
        <v>38</v>
      </c>
      <c r="C1014" s="57">
        <f>Bil!D49</f>
        <v>0</v>
      </c>
      <c r="D1014" s="57">
        <f>Bil!E49</f>
        <v>0</v>
      </c>
      <c r="E1014" s="57">
        <v>0</v>
      </c>
      <c r="F1014" s="57">
        <v>0</v>
      </c>
      <c r="G1014" s="58">
        <f t="shared" si="32"/>
        <v>0</v>
      </c>
      <c r="H1014" s="58">
        <f t="shared" si="31"/>
        <v>0</v>
      </c>
      <c r="I1014" s="59">
        <v>0</v>
      </c>
    </row>
    <row r="1015" spans="1:9">
      <c r="A1015" s="56">
        <v>152</v>
      </c>
      <c r="B1015" s="57">
        <f>Bil!C50</f>
        <v>39</v>
      </c>
      <c r="C1015" s="57">
        <f>Bil!D50</f>
        <v>0</v>
      </c>
      <c r="D1015" s="57">
        <f>Bil!E50</f>
        <v>0</v>
      </c>
      <c r="E1015" s="57">
        <v>0</v>
      </c>
      <c r="F1015" s="57">
        <v>0</v>
      </c>
      <c r="G1015" s="58">
        <f t="shared" si="32"/>
        <v>0</v>
      </c>
      <c r="H1015" s="58">
        <f t="shared" si="31"/>
        <v>0</v>
      </c>
      <c r="I1015" s="59">
        <v>0</v>
      </c>
    </row>
    <row r="1016" spans="1:9">
      <c r="A1016" s="56">
        <v>152</v>
      </c>
      <c r="B1016" s="57">
        <f>Bil!C51</f>
        <v>40</v>
      </c>
      <c r="C1016" s="57">
        <f>Bil!D51</f>
        <v>0</v>
      </c>
      <c r="D1016" s="57">
        <f>Bil!E51</f>
        <v>0</v>
      </c>
      <c r="E1016" s="57">
        <v>0</v>
      </c>
      <c r="F1016" s="57">
        <v>0</v>
      </c>
      <c r="G1016" s="58">
        <f t="shared" si="32"/>
        <v>0</v>
      </c>
      <c r="H1016" s="58">
        <f t="shared" si="31"/>
        <v>0</v>
      </c>
      <c r="I1016" s="59">
        <v>0</v>
      </c>
    </row>
    <row r="1017" spans="1:9">
      <c r="A1017" s="56">
        <v>152</v>
      </c>
      <c r="B1017" s="57">
        <f>Bil!C52</f>
        <v>41</v>
      </c>
      <c r="C1017" s="57">
        <f>Bil!D52</f>
        <v>0</v>
      </c>
      <c r="D1017" s="57">
        <f>Bil!E52</f>
        <v>0</v>
      </c>
      <c r="E1017" s="57">
        <v>0</v>
      </c>
      <c r="F1017" s="57">
        <v>0</v>
      </c>
      <c r="G1017" s="58">
        <f t="shared" si="32"/>
        <v>0</v>
      </c>
      <c r="H1017" s="58">
        <f t="shared" si="31"/>
        <v>0</v>
      </c>
      <c r="I1017" s="59">
        <v>0</v>
      </c>
    </row>
    <row r="1018" spans="1:9">
      <c r="A1018" s="56">
        <v>152</v>
      </c>
      <c r="B1018" s="57">
        <f>Bil!C53</f>
        <v>42</v>
      </c>
      <c r="C1018" s="57">
        <f>Bil!D53</f>
        <v>2155</v>
      </c>
      <c r="D1018" s="57">
        <f>Bil!E53</f>
        <v>2155</v>
      </c>
      <c r="E1018" s="57">
        <v>0</v>
      </c>
      <c r="F1018" s="57">
        <v>0</v>
      </c>
      <c r="G1018" s="58">
        <f t="shared" si="32"/>
        <v>271.53000000000003</v>
      </c>
      <c r="H1018" s="58">
        <f t="shared" si="31"/>
        <v>0</v>
      </c>
      <c r="I1018" s="59">
        <v>0</v>
      </c>
    </row>
    <row r="1019" spans="1:9">
      <c r="A1019" s="56">
        <v>152</v>
      </c>
      <c r="B1019" s="57">
        <f>Bil!C54</f>
        <v>43</v>
      </c>
      <c r="C1019" s="57">
        <f>Bil!D54</f>
        <v>0</v>
      </c>
      <c r="D1019" s="57">
        <f>Bil!E54</f>
        <v>0</v>
      </c>
      <c r="E1019" s="57">
        <v>0</v>
      </c>
      <c r="F1019" s="57">
        <v>0</v>
      </c>
      <c r="G1019" s="58">
        <f t="shared" si="32"/>
        <v>0</v>
      </c>
      <c r="H1019" s="58">
        <f t="shared" si="31"/>
        <v>0</v>
      </c>
      <c r="I1019" s="59">
        <v>0</v>
      </c>
    </row>
    <row r="1020" spans="1:9">
      <c r="A1020" s="56">
        <v>152</v>
      </c>
      <c r="B1020" s="57">
        <f>Bil!C55</f>
        <v>44</v>
      </c>
      <c r="C1020" s="57">
        <f>Bil!D55</f>
        <v>0</v>
      </c>
      <c r="D1020" s="57">
        <f>Bil!E55</f>
        <v>0</v>
      </c>
      <c r="E1020" s="57">
        <v>0</v>
      </c>
      <c r="F1020" s="57">
        <v>0</v>
      </c>
      <c r="G1020" s="58">
        <f t="shared" si="32"/>
        <v>0</v>
      </c>
      <c r="H1020" s="58">
        <f t="shared" si="31"/>
        <v>0</v>
      </c>
      <c r="I1020" s="59">
        <v>0</v>
      </c>
    </row>
    <row r="1021" spans="1:9">
      <c r="A1021" s="56">
        <v>152</v>
      </c>
      <c r="B1021" s="57">
        <f>Bil!C56</f>
        <v>45</v>
      </c>
      <c r="C1021" s="57">
        <f>Bil!D56</f>
        <v>2155</v>
      </c>
      <c r="D1021" s="57">
        <f>Bil!E56</f>
        <v>2155</v>
      </c>
      <c r="E1021" s="57">
        <v>0</v>
      </c>
      <c r="F1021" s="57">
        <v>0</v>
      </c>
      <c r="G1021" s="58">
        <f t="shared" si="32"/>
        <v>290.92499999999995</v>
      </c>
      <c r="H1021" s="58">
        <f t="shared" si="31"/>
        <v>0</v>
      </c>
      <c r="I1021" s="59">
        <v>0</v>
      </c>
    </row>
    <row r="1022" spans="1:9">
      <c r="A1022" s="56">
        <v>152</v>
      </c>
      <c r="B1022" s="57">
        <f>Bil!C57</f>
        <v>46</v>
      </c>
      <c r="C1022" s="57">
        <f>Bil!D57</f>
        <v>0</v>
      </c>
      <c r="D1022" s="57">
        <f>Bil!E57</f>
        <v>0</v>
      </c>
      <c r="E1022" s="57">
        <v>0</v>
      </c>
      <c r="F1022" s="57">
        <v>0</v>
      </c>
      <c r="G1022" s="58">
        <f t="shared" si="32"/>
        <v>0</v>
      </c>
      <c r="H1022" s="58">
        <f t="shared" si="31"/>
        <v>0</v>
      </c>
      <c r="I1022" s="59">
        <v>0</v>
      </c>
    </row>
    <row r="1023" spans="1:9">
      <c r="A1023" s="56">
        <v>152</v>
      </c>
      <c r="B1023" s="57">
        <f>Bil!C58</f>
        <v>47</v>
      </c>
      <c r="C1023" s="57">
        <f>Bil!D58</f>
        <v>0</v>
      </c>
      <c r="D1023" s="57">
        <f>Bil!E58</f>
        <v>72</v>
      </c>
      <c r="E1023" s="57">
        <v>0</v>
      </c>
      <c r="F1023" s="57">
        <v>0</v>
      </c>
      <c r="G1023" s="58">
        <f t="shared" si="32"/>
        <v>6.7679999999999998</v>
      </c>
      <c r="H1023" s="58">
        <f t="shared" si="31"/>
        <v>0</v>
      </c>
      <c r="I1023" s="59">
        <v>0</v>
      </c>
    </row>
    <row r="1024" spans="1:9">
      <c r="A1024" s="56">
        <v>152</v>
      </c>
      <c r="B1024" s="57">
        <f>Bil!C59</f>
        <v>48</v>
      </c>
      <c r="C1024" s="57">
        <f>Bil!D59</f>
        <v>0</v>
      </c>
      <c r="D1024" s="57">
        <f>Bil!E59</f>
        <v>0</v>
      </c>
      <c r="E1024" s="57">
        <v>0</v>
      </c>
      <c r="F1024" s="57">
        <v>0</v>
      </c>
      <c r="G1024" s="58">
        <f t="shared" si="32"/>
        <v>0</v>
      </c>
      <c r="H1024" s="58">
        <f t="shared" si="31"/>
        <v>0</v>
      </c>
      <c r="I1024" s="59">
        <v>0</v>
      </c>
    </row>
    <row r="1025" spans="1:9">
      <c r="A1025" s="56">
        <v>152</v>
      </c>
      <c r="B1025" s="57">
        <f>Bil!C60</f>
        <v>49</v>
      </c>
      <c r="C1025" s="57">
        <f>Bil!D60</f>
        <v>141388</v>
      </c>
      <c r="D1025" s="57">
        <f>Bil!E60</f>
        <v>160493</v>
      </c>
      <c r="E1025" s="57">
        <v>0</v>
      </c>
      <c r="F1025" s="57">
        <v>0</v>
      </c>
      <c r="G1025" s="58">
        <f t="shared" si="32"/>
        <v>22656.326000000001</v>
      </c>
      <c r="H1025" s="58">
        <f t="shared" si="31"/>
        <v>0</v>
      </c>
      <c r="I1025" s="59">
        <v>0</v>
      </c>
    </row>
    <row r="1026" spans="1:9">
      <c r="A1026" s="56">
        <v>152</v>
      </c>
      <c r="B1026" s="57">
        <f>Bil!C61</f>
        <v>50</v>
      </c>
      <c r="C1026" s="57">
        <f>Bil!D61</f>
        <v>141388</v>
      </c>
      <c r="D1026" s="57">
        <f>Bil!E61</f>
        <v>160421</v>
      </c>
      <c r="E1026" s="57">
        <v>0</v>
      </c>
      <c r="F1026" s="57">
        <v>0</v>
      </c>
      <c r="G1026" s="58">
        <f t="shared" si="32"/>
        <v>23111.5</v>
      </c>
      <c r="H1026" s="58">
        <f t="shared" ref="H1026:H1090" si="33">ABS(C1026-ROUND(C1026,0))+ABS(D1026-ROUND(D1026,0))</f>
        <v>0</v>
      </c>
      <c r="I1026" s="59">
        <v>0</v>
      </c>
    </row>
    <row r="1027" spans="1:9">
      <c r="A1027" s="56">
        <v>152</v>
      </c>
      <c r="B1027" s="57">
        <f>Bil!C62</f>
        <v>51</v>
      </c>
      <c r="C1027" s="57">
        <f>Bil!D62</f>
        <v>286981</v>
      </c>
      <c r="D1027" s="57">
        <f>Bil!E62</f>
        <v>325925</v>
      </c>
      <c r="E1027" s="57">
        <v>0</v>
      </c>
      <c r="F1027" s="57">
        <v>0</v>
      </c>
      <c r="G1027" s="58">
        <f t="shared" si="32"/>
        <v>47880.380999999994</v>
      </c>
      <c r="H1027" s="58">
        <f t="shared" si="33"/>
        <v>0</v>
      </c>
      <c r="I1027" s="59">
        <v>0</v>
      </c>
    </row>
    <row r="1028" spans="1:9">
      <c r="A1028" s="56">
        <v>152</v>
      </c>
      <c r="B1028" s="57">
        <f>Bil!C63</f>
        <v>52</v>
      </c>
      <c r="C1028" s="57">
        <f>Bil!D63</f>
        <v>286981</v>
      </c>
      <c r="D1028" s="57">
        <f>Bil!E63</f>
        <v>325925</v>
      </c>
      <c r="E1028" s="57">
        <v>0</v>
      </c>
      <c r="F1028" s="57">
        <v>0</v>
      </c>
      <c r="G1028" s="58">
        <f t="shared" si="32"/>
        <v>48819.212</v>
      </c>
      <c r="H1028" s="58">
        <f t="shared" si="33"/>
        <v>0</v>
      </c>
      <c r="I1028" s="59">
        <v>0</v>
      </c>
    </row>
    <row r="1029" spans="1:9">
      <c r="A1029" s="56">
        <v>152</v>
      </c>
      <c r="B1029" s="57">
        <f>Bil!C64</f>
        <v>53</v>
      </c>
      <c r="C1029" s="57">
        <f>Bil!D64</f>
        <v>0</v>
      </c>
      <c r="D1029" s="57">
        <f>Bil!E64</f>
        <v>0</v>
      </c>
      <c r="E1029" s="57">
        <v>0</v>
      </c>
      <c r="F1029" s="57">
        <v>0</v>
      </c>
      <c r="G1029" s="58">
        <f t="shared" si="32"/>
        <v>0</v>
      </c>
      <c r="H1029" s="58">
        <f t="shared" si="33"/>
        <v>0</v>
      </c>
      <c r="I1029" s="59">
        <v>0</v>
      </c>
    </row>
    <row r="1030" spans="1:9">
      <c r="A1030" s="56">
        <v>152</v>
      </c>
      <c r="B1030" s="57">
        <f>Bil!C65</f>
        <v>54</v>
      </c>
      <c r="C1030" s="57">
        <f>Bil!D65</f>
        <v>0</v>
      </c>
      <c r="D1030" s="57">
        <f>Bil!E65</f>
        <v>0</v>
      </c>
      <c r="E1030" s="57">
        <v>0</v>
      </c>
      <c r="F1030" s="57">
        <v>0</v>
      </c>
      <c r="G1030" s="58">
        <f t="shared" si="32"/>
        <v>0</v>
      </c>
      <c r="H1030" s="58">
        <f t="shared" si="33"/>
        <v>0</v>
      </c>
      <c r="I1030" s="59">
        <v>0</v>
      </c>
    </row>
    <row r="1031" spans="1:9">
      <c r="A1031" s="56">
        <v>152</v>
      </c>
      <c r="B1031" s="57">
        <f>Bil!C66</f>
        <v>55</v>
      </c>
      <c r="C1031" s="57">
        <f>Bil!D66</f>
        <v>0</v>
      </c>
      <c r="D1031" s="57">
        <f>Bil!E66</f>
        <v>0</v>
      </c>
      <c r="E1031" s="57">
        <v>0</v>
      </c>
      <c r="F1031" s="57">
        <v>0</v>
      </c>
      <c r="G1031" s="58">
        <f t="shared" si="32"/>
        <v>0</v>
      </c>
      <c r="H1031" s="58">
        <f t="shared" si="33"/>
        <v>0</v>
      </c>
      <c r="I1031" s="59">
        <v>0</v>
      </c>
    </row>
    <row r="1032" spans="1:9">
      <c r="A1032" s="56">
        <v>152</v>
      </c>
      <c r="B1032" s="57">
        <f>Bil!C67</f>
        <v>56</v>
      </c>
      <c r="C1032" s="57">
        <f>Bil!D67</f>
        <v>0</v>
      </c>
      <c r="D1032" s="57">
        <f>Bil!E67</f>
        <v>0</v>
      </c>
      <c r="E1032" s="57">
        <v>0</v>
      </c>
      <c r="F1032" s="57">
        <v>0</v>
      </c>
      <c r="G1032" s="58">
        <f t="shared" si="32"/>
        <v>0</v>
      </c>
      <c r="H1032" s="58">
        <f t="shared" si="33"/>
        <v>0</v>
      </c>
      <c r="I1032" s="59">
        <v>0</v>
      </c>
    </row>
    <row r="1033" spans="1:9">
      <c r="A1033" s="56">
        <v>152</v>
      </c>
      <c r="B1033" s="57">
        <f>Bil!C68</f>
        <v>57</v>
      </c>
      <c r="C1033" s="57">
        <f>Bil!D68</f>
        <v>0</v>
      </c>
      <c r="D1033" s="57">
        <f>Bil!E68</f>
        <v>0</v>
      </c>
      <c r="E1033" s="57">
        <v>0</v>
      </c>
      <c r="F1033" s="57">
        <v>0</v>
      </c>
      <c r="G1033" s="58">
        <f t="shared" si="32"/>
        <v>0</v>
      </c>
      <c r="H1033" s="58">
        <f t="shared" si="33"/>
        <v>0</v>
      </c>
      <c r="I1033" s="59">
        <v>0</v>
      </c>
    </row>
    <row r="1034" spans="1:9">
      <c r="A1034" s="56">
        <v>152</v>
      </c>
      <c r="B1034" s="57">
        <f>Bil!C69</f>
        <v>58</v>
      </c>
      <c r="C1034" s="57">
        <f>Bil!D69</f>
        <v>0</v>
      </c>
      <c r="D1034" s="57">
        <f>Bil!E69</f>
        <v>0</v>
      </c>
      <c r="E1034" s="57">
        <v>0</v>
      </c>
      <c r="F1034" s="57">
        <v>0</v>
      </c>
      <c r="G1034" s="58">
        <f t="shared" si="32"/>
        <v>0</v>
      </c>
      <c r="H1034" s="58">
        <f t="shared" si="33"/>
        <v>0</v>
      </c>
      <c r="I1034" s="59">
        <v>0</v>
      </c>
    </row>
    <row r="1035" spans="1:9">
      <c r="A1035" s="56">
        <v>152</v>
      </c>
      <c r="B1035" s="57">
        <f>Bil!C70</f>
        <v>59</v>
      </c>
      <c r="C1035" s="57">
        <f>Bil!D70</f>
        <v>0</v>
      </c>
      <c r="D1035" s="57">
        <f>Bil!E70</f>
        <v>0</v>
      </c>
      <c r="E1035" s="57">
        <v>0</v>
      </c>
      <c r="F1035" s="57">
        <v>0</v>
      </c>
      <c r="G1035" s="58">
        <f t="shared" si="32"/>
        <v>0</v>
      </c>
      <c r="H1035" s="58">
        <f t="shared" si="33"/>
        <v>0</v>
      </c>
      <c r="I1035" s="59">
        <v>0</v>
      </c>
    </row>
    <row r="1036" spans="1:9">
      <c r="A1036" s="56">
        <v>152</v>
      </c>
      <c r="B1036" s="57">
        <f>Bil!C71</f>
        <v>60</v>
      </c>
      <c r="C1036" s="57">
        <f>Bil!D71</f>
        <v>0</v>
      </c>
      <c r="D1036" s="57">
        <f>Bil!E71</f>
        <v>0</v>
      </c>
      <c r="E1036" s="57">
        <v>0</v>
      </c>
      <c r="F1036" s="57">
        <v>0</v>
      </c>
      <c r="G1036" s="58">
        <f t="shared" si="32"/>
        <v>0</v>
      </c>
      <c r="H1036" s="58">
        <f t="shared" si="33"/>
        <v>0</v>
      </c>
      <c r="I1036" s="59">
        <v>0</v>
      </c>
    </row>
    <row r="1037" spans="1:9">
      <c r="A1037" s="56">
        <v>152</v>
      </c>
      <c r="B1037" s="57">
        <f>Bil!C72</f>
        <v>61</v>
      </c>
      <c r="C1037" s="57">
        <f>Bil!D72</f>
        <v>0</v>
      </c>
      <c r="D1037" s="57">
        <f>Bil!E72</f>
        <v>0</v>
      </c>
      <c r="E1037" s="57">
        <v>0</v>
      </c>
      <c r="F1037" s="57">
        <v>0</v>
      </c>
      <c r="G1037" s="58">
        <f t="shared" si="32"/>
        <v>0</v>
      </c>
      <c r="H1037" s="58">
        <f t="shared" si="33"/>
        <v>0</v>
      </c>
      <c r="I1037" s="59">
        <v>0</v>
      </c>
    </row>
    <row r="1038" spans="1:9">
      <c r="A1038" s="56">
        <v>152</v>
      </c>
      <c r="B1038" s="57">
        <f>Bil!C73</f>
        <v>62</v>
      </c>
      <c r="C1038" s="57">
        <f>Bil!D73</f>
        <v>0</v>
      </c>
      <c r="D1038" s="57">
        <f>Bil!E73</f>
        <v>0</v>
      </c>
      <c r="E1038" s="57">
        <v>0</v>
      </c>
      <c r="F1038" s="57">
        <v>0</v>
      </c>
      <c r="G1038" s="58">
        <f t="shared" si="32"/>
        <v>0</v>
      </c>
      <c r="H1038" s="58">
        <f t="shared" si="33"/>
        <v>0</v>
      </c>
      <c r="I1038" s="59">
        <v>0</v>
      </c>
    </row>
    <row r="1039" spans="1:9">
      <c r="A1039" s="56">
        <v>152</v>
      </c>
      <c r="B1039" s="57">
        <f>Bil!C74</f>
        <v>63</v>
      </c>
      <c r="C1039" s="57">
        <f>Bil!D74</f>
        <v>402961</v>
      </c>
      <c r="D1039" s="57">
        <f>Bil!E74</f>
        <v>480782</v>
      </c>
      <c r="E1039" s="57">
        <v>0</v>
      </c>
      <c r="F1039" s="57">
        <v>0</v>
      </c>
      <c r="G1039" s="58">
        <f t="shared" si="32"/>
        <v>85965.074999999997</v>
      </c>
      <c r="H1039" s="58">
        <f t="shared" si="33"/>
        <v>0</v>
      </c>
      <c r="I1039" s="59">
        <v>0</v>
      </c>
    </row>
    <row r="1040" spans="1:9">
      <c r="A1040" s="56">
        <v>152</v>
      </c>
      <c r="B1040" s="57">
        <f>Bil!C75</f>
        <v>64</v>
      </c>
      <c r="C1040" s="57">
        <f>Bil!D75</f>
        <v>142120</v>
      </c>
      <c r="D1040" s="57">
        <f>Bil!E75</f>
        <v>218874</v>
      </c>
      <c r="E1040" s="57">
        <v>0</v>
      </c>
      <c r="F1040" s="57">
        <v>0</v>
      </c>
      <c r="G1040" s="58">
        <f t="shared" si="32"/>
        <v>37111.551999999996</v>
      </c>
      <c r="H1040" s="58">
        <f t="shared" si="33"/>
        <v>0</v>
      </c>
      <c r="I1040" s="59">
        <v>0</v>
      </c>
    </row>
    <row r="1041" spans="1:9">
      <c r="A1041" s="56">
        <v>152</v>
      </c>
      <c r="B1041" s="57">
        <f>Bil!C76</f>
        <v>65</v>
      </c>
      <c r="C1041" s="57">
        <f>Bil!D76</f>
        <v>141199</v>
      </c>
      <c r="D1041" s="57">
        <f>Bil!E76</f>
        <v>218254</v>
      </c>
      <c r="E1041" s="57">
        <v>0</v>
      </c>
      <c r="F1041" s="57">
        <v>0</v>
      </c>
      <c r="G1041" s="58">
        <f t="shared" ref="G1041:G1105" si="34">B1041/1000*C1041+B1041/500*D1041</f>
        <v>37550.955000000002</v>
      </c>
      <c r="H1041" s="58">
        <f t="shared" si="33"/>
        <v>0</v>
      </c>
      <c r="I1041" s="59">
        <v>0</v>
      </c>
    </row>
    <row r="1042" spans="1:9">
      <c r="A1042" s="56">
        <v>152</v>
      </c>
      <c r="B1042" s="57">
        <f>Bil!C77</f>
        <v>66</v>
      </c>
      <c r="C1042" s="57">
        <f>Bil!D77</f>
        <v>0</v>
      </c>
      <c r="D1042" s="57">
        <f>Bil!E77</f>
        <v>0</v>
      </c>
      <c r="E1042" s="57">
        <v>0</v>
      </c>
      <c r="F1042" s="57">
        <v>0</v>
      </c>
      <c r="G1042" s="58">
        <f t="shared" si="34"/>
        <v>0</v>
      </c>
      <c r="H1042" s="58">
        <f t="shared" si="33"/>
        <v>0</v>
      </c>
      <c r="I1042" s="59">
        <v>0</v>
      </c>
    </row>
    <row r="1043" spans="1:9">
      <c r="A1043" s="56">
        <v>152</v>
      </c>
      <c r="B1043" s="57">
        <f>Bil!C78</f>
        <v>67</v>
      </c>
      <c r="C1043" s="57">
        <f>Bil!D78</f>
        <v>141199</v>
      </c>
      <c r="D1043" s="57">
        <f>Bil!E78</f>
        <v>216754</v>
      </c>
      <c r="E1043" s="57">
        <v>0</v>
      </c>
      <c r="F1043" s="57">
        <v>0</v>
      </c>
      <c r="G1043" s="58">
        <f t="shared" si="34"/>
        <v>38505.368999999999</v>
      </c>
      <c r="H1043" s="58">
        <f t="shared" si="33"/>
        <v>0</v>
      </c>
      <c r="I1043" s="59">
        <v>0</v>
      </c>
    </row>
    <row r="1044" spans="1:9">
      <c r="A1044" s="56">
        <v>152</v>
      </c>
      <c r="B1044" s="57">
        <f>Bil!C79</f>
        <v>68</v>
      </c>
      <c r="C1044" s="57">
        <f>Bil!D79</f>
        <v>0</v>
      </c>
      <c r="D1044" s="57">
        <f>Bil!E79</f>
        <v>0</v>
      </c>
      <c r="E1044" s="57">
        <v>0</v>
      </c>
      <c r="F1044" s="57">
        <v>0</v>
      </c>
      <c r="G1044" s="58">
        <f t="shared" si="34"/>
        <v>0</v>
      </c>
      <c r="H1044" s="58">
        <f t="shared" si="33"/>
        <v>0</v>
      </c>
      <c r="I1044" s="59">
        <v>0</v>
      </c>
    </row>
    <row r="1045" spans="1:9">
      <c r="A1045" s="56">
        <v>152</v>
      </c>
      <c r="B1045" s="57">
        <f>Bil!C80</f>
        <v>69</v>
      </c>
      <c r="C1045" s="57">
        <f>Bil!D80</f>
        <v>0</v>
      </c>
      <c r="D1045" s="57">
        <f>Bil!E80</f>
        <v>1500</v>
      </c>
      <c r="E1045" s="57">
        <v>0</v>
      </c>
      <c r="F1045" s="57">
        <v>0</v>
      </c>
      <c r="G1045" s="58">
        <f t="shared" si="34"/>
        <v>207.00000000000003</v>
      </c>
      <c r="H1045" s="58">
        <f t="shared" si="33"/>
        <v>0</v>
      </c>
      <c r="I1045" s="59">
        <v>0</v>
      </c>
    </row>
    <row r="1046" spans="1:9">
      <c r="A1046" s="56">
        <v>152</v>
      </c>
      <c r="B1046" s="57">
        <f>Bil!C81</f>
        <v>70</v>
      </c>
      <c r="C1046" s="57">
        <f>Bil!D81</f>
        <v>0</v>
      </c>
      <c r="D1046" s="57">
        <f>Bil!E81</f>
        <v>0</v>
      </c>
      <c r="E1046" s="57">
        <v>0</v>
      </c>
      <c r="F1046" s="57">
        <v>0</v>
      </c>
      <c r="G1046" s="58">
        <f t="shared" si="34"/>
        <v>0</v>
      </c>
      <c r="H1046" s="58">
        <f t="shared" si="33"/>
        <v>0</v>
      </c>
      <c r="I1046" s="59">
        <v>0</v>
      </c>
    </row>
    <row r="1047" spans="1:9">
      <c r="A1047" s="56">
        <v>152</v>
      </c>
      <c r="B1047" s="57">
        <f>Bil!C82</f>
        <v>71</v>
      </c>
      <c r="C1047" s="57">
        <f>Bil!D82</f>
        <v>921</v>
      </c>
      <c r="D1047" s="57">
        <f>Bil!E82</f>
        <v>620</v>
      </c>
      <c r="E1047" s="57">
        <v>0</v>
      </c>
      <c r="F1047" s="57">
        <v>0</v>
      </c>
      <c r="G1047" s="58">
        <f t="shared" si="34"/>
        <v>153.43099999999998</v>
      </c>
      <c r="H1047" s="58">
        <f t="shared" si="33"/>
        <v>0</v>
      </c>
      <c r="I1047" s="59">
        <v>0</v>
      </c>
    </row>
    <row r="1048" spans="1:9">
      <c r="A1048" s="56">
        <v>152</v>
      </c>
      <c r="B1048" s="57">
        <f>Bil!C83</f>
        <v>72</v>
      </c>
      <c r="C1048" s="57">
        <f>Bil!D83</f>
        <v>0</v>
      </c>
      <c r="D1048" s="57">
        <f>Bil!E83</f>
        <v>0</v>
      </c>
      <c r="E1048" s="57">
        <v>0</v>
      </c>
      <c r="F1048" s="57">
        <v>0</v>
      </c>
      <c r="G1048" s="58">
        <f t="shared" si="34"/>
        <v>0</v>
      </c>
      <c r="H1048" s="58">
        <f t="shared" si="33"/>
        <v>0</v>
      </c>
      <c r="I1048" s="59">
        <v>0</v>
      </c>
    </row>
    <row r="1049" spans="1:9">
      <c r="A1049" s="56">
        <v>152</v>
      </c>
      <c r="B1049" s="57">
        <f>Bil!C84</f>
        <v>73</v>
      </c>
      <c r="C1049" s="57">
        <f>Bil!D84</f>
        <v>0</v>
      </c>
      <c r="D1049" s="57">
        <f>Bil!E84</f>
        <v>23081</v>
      </c>
      <c r="E1049" s="57">
        <v>0</v>
      </c>
      <c r="F1049" s="57">
        <v>0</v>
      </c>
      <c r="G1049" s="58">
        <f t="shared" si="34"/>
        <v>3369.8259999999996</v>
      </c>
      <c r="H1049" s="58">
        <f t="shared" si="33"/>
        <v>0</v>
      </c>
      <c r="I1049" s="59">
        <v>0</v>
      </c>
    </row>
    <row r="1050" spans="1:9">
      <c r="A1050" s="56">
        <v>152</v>
      </c>
      <c r="B1050" s="57">
        <f>Bil!C85</f>
        <v>74</v>
      </c>
      <c r="C1050" s="57">
        <f>Bil!D85</f>
        <v>0</v>
      </c>
      <c r="D1050" s="57">
        <f>Bil!E85</f>
        <v>0</v>
      </c>
      <c r="E1050" s="57">
        <v>0</v>
      </c>
      <c r="F1050" s="57">
        <v>0</v>
      </c>
      <c r="G1050" s="58">
        <f t="shared" si="34"/>
        <v>0</v>
      </c>
      <c r="H1050" s="58">
        <f t="shared" si="33"/>
        <v>0</v>
      </c>
      <c r="I1050" s="59">
        <v>0</v>
      </c>
    </row>
    <row r="1051" spans="1:9">
      <c r="A1051" s="56">
        <v>152</v>
      </c>
      <c r="B1051" s="57">
        <f>Bil!C86</f>
        <v>75</v>
      </c>
      <c r="C1051" s="57">
        <f>Bil!D86</f>
        <v>0</v>
      </c>
      <c r="D1051" s="57">
        <f>Bil!E86</f>
        <v>0</v>
      </c>
      <c r="E1051" s="57">
        <v>0</v>
      </c>
      <c r="F1051" s="57">
        <v>0</v>
      </c>
      <c r="G1051" s="58">
        <f t="shared" si="34"/>
        <v>0</v>
      </c>
      <c r="H1051" s="58">
        <f t="shared" si="33"/>
        <v>0</v>
      </c>
      <c r="I1051" s="59">
        <v>0</v>
      </c>
    </row>
    <row r="1052" spans="1:9">
      <c r="A1052" s="56">
        <v>152</v>
      </c>
      <c r="B1052" s="57">
        <f>Bil!C87</f>
        <v>76</v>
      </c>
      <c r="C1052" s="57">
        <f>Bil!D87</f>
        <v>0</v>
      </c>
      <c r="D1052" s="57">
        <f>Bil!E87</f>
        <v>0</v>
      </c>
      <c r="E1052" s="57">
        <v>0</v>
      </c>
      <c r="F1052" s="57">
        <v>0</v>
      </c>
      <c r="G1052" s="58">
        <f t="shared" si="34"/>
        <v>0</v>
      </c>
      <c r="H1052" s="58">
        <f t="shared" si="33"/>
        <v>0</v>
      </c>
      <c r="I1052" s="59">
        <v>0</v>
      </c>
    </row>
    <row r="1053" spans="1:9">
      <c r="A1053" s="56">
        <v>152</v>
      </c>
      <c r="B1053" s="57">
        <f>Bil!C88</f>
        <v>77</v>
      </c>
      <c r="C1053" s="57">
        <f>Bil!D88</f>
        <v>0</v>
      </c>
      <c r="D1053" s="57">
        <f>Bil!E88</f>
        <v>0</v>
      </c>
      <c r="E1053" s="57">
        <v>0</v>
      </c>
      <c r="F1053" s="57">
        <v>0</v>
      </c>
      <c r="G1053" s="58">
        <f t="shared" si="34"/>
        <v>0</v>
      </c>
      <c r="H1053" s="58">
        <f t="shared" si="33"/>
        <v>0</v>
      </c>
      <c r="I1053" s="59">
        <v>0</v>
      </c>
    </row>
    <row r="1054" spans="1:9">
      <c r="A1054" s="56">
        <v>152</v>
      </c>
      <c r="B1054" s="57">
        <f>Bil!C89</f>
        <v>78</v>
      </c>
      <c r="C1054" s="57">
        <f>Bil!D89</f>
        <v>0</v>
      </c>
      <c r="D1054" s="57">
        <f>Bil!E89</f>
        <v>0</v>
      </c>
      <c r="E1054" s="57">
        <v>0</v>
      </c>
      <c r="F1054" s="57">
        <v>0</v>
      </c>
      <c r="G1054" s="58">
        <f t="shared" si="34"/>
        <v>0</v>
      </c>
      <c r="H1054" s="58">
        <f t="shared" si="33"/>
        <v>0</v>
      </c>
      <c r="I1054" s="59">
        <v>0</v>
      </c>
    </row>
    <row r="1055" spans="1:9">
      <c r="A1055" s="56">
        <v>152</v>
      </c>
      <c r="B1055" s="57">
        <f>Bil!C90</f>
        <v>79</v>
      </c>
      <c r="C1055" s="57">
        <f>Bil!D90</f>
        <v>0</v>
      </c>
      <c r="D1055" s="57">
        <f>Bil!E90</f>
        <v>0</v>
      </c>
      <c r="E1055" s="57">
        <v>0</v>
      </c>
      <c r="F1055" s="57">
        <v>0</v>
      </c>
      <c r="G1055" s="58">
        <f t="shared" si="34"/>
        <v>0</v>
      </c>
      <c r="H1055" s="58">
        <f t="shared" si="33"/>
        <v>0</v>
      </c>
      <c r="I1055" s="59">
        <v>0</v>
      </c>
    </row>
    <row r="1056" spans="1:9">
      <c r="A1056" s="56">
        <v>152</v>
      </c>
      <c r="B1056" s="57">
        <f>Bil!C91</f>
        <v>80</v>
      </c>
      <c r="C1056" s="57">
        <f>Bil!D91</f>
        <v>0</v>
      </c>
      <c r="D1056" s="57">
        <f>Bil!E91</f>
        <v>0</v>
      </c>
      <c r="E1056" s="57">
        <v>0</v>
      </c>
      <c r="F1056" s="57">
        <v>0</v>
      </c>
      <c r="G1056" s="58">
        <f>B1056/1000*C1056+B1056/500*D1056</f>
        <v>0</v>
      </c>
      <c r="H1056" s="58">
        <f>ABS(C1056-ROUND(C1056,0))+ABS(D1056-ROUND(D1056,0))</f>
        <v>0</v>
      </c>
      <c r="I1056" s="59">
        <v>0</v>
      </c>
    </row>
    <row r="1057" spans="1:9">
      <c r="A1057" s="56">
        <v>152</v>
      </c>
      <c r="B1057" s="57">
        <f>Bil!C92</f>
        <v>81</v>
      </c>
      <c r="C1057" s="57">
        <f>Bil!D92</f>
        <v>0</v>
      </c>
      <c r="D1057" s="57">
        <f>Bil!E92</f>
        <v>23081</v>
      </c>
      <c r="E1057" s="57">
        <v>0</v>
      </c>
      <c r="F1057" s="57">
        <v>0</v>
      </c>
      <c r="G1057" s="58">
        <f t="shared" si="34"/>
        <v>3739.1220000000003</v>
      </c>
      <c r="H1057" s="58">
        <f t="shared" si="33"/>
        <v>0</v>
      </c>
      <c r="I1057" s="59">
        <v>0</v>
      </c>
    </row>
    <row r="1058" spans="1:9">
      <c r="A1058" s="56">
        <v>152</v>
      </c>
      <c r="B1058" s="57">
        <f>Bil!C93</f>
        <v>82</v>
      </c>
      <c r="C1058" s="57">
        <f>Bil!D93</f>
        <v>0</v>
      </c>
      <c r="D1058" s="57">
        <f>Bil!E93</f>
        <v>0</v>
      </c>
      <c r="E1058" s="57">
        <v>0</v>
      </c>
      <c r="F1058" s="57">
        <v>0</v>
      </c>
      <c r="G1058" s="58">
        <f t="shared" si="34"/>
        <v>0</v>
      </c>
      <c r="H1058" s="58">
        <f t="shared" si="33"/>
        <v>0</v>
      </c>
      <c r="I1058" s="59">
        <v>0</v>
      </c>
    </row>
    <row r="1059" spans="1:9">
      <c r="A1059" s="56">
        <v>152</v>
      </c>
      <c r="B1059" s="57">
        <f>Bil!C94</f>
        <v>83</v>
      </c>
      <c r="C1059" s="57">
        <f>Bil!D94</f>
        <v>0</v>
      </c>
      <c r="D1059" s="57">
        <f>Bil!E94</f>
        <v>0</v>
      </c>
      <c r="E1059" s="57">
        <v>0</v>
      </c>
      <c r="F1059" s="57">
        <v>0</v>
      </c>
      <c r="G1059" s="58">
        <f t="shared" si="34"/>
        <v>0</v>
      </c>
      <c r="H1059" s="58">
        <f t="shared" si="33"/>
        <v>0</v>
      </c>
      <c r="I1059" s="59">
        <v>0</v>
      </c>
    </row>
    <row r="1060" spans="1:9">
      <c r="A1060" s="56">
        <v>152</v>
      </c>
      <c r="B1060" s="57">
        <f>Bil!C95</f>
        <v>84</v>
      </c>
      <c r="C1060" s="57">
        <f>Bil!D95</f>
        <v>0</v>
      </c>
      <c r="D1060" s="57">
        <f>Bil!E95</f>
        <v>0</v>
      </c>
      <c r="E1060" s="57">
        <v>0</v>
      </c>
      <c r="F1060" s="57">
        <v>0</v>
      </c>
      <c r="G1060" s="58">
        <f t="shared" si="34"/>
        <v>0</v>
      </c>
      <c r="H1060" s="58">
        <f t="shared" si="33"/>
        <v>0</v>
      </c>
      <c r="I1060" s="59">
        <v>0</v>
      </c>
    </row>
    <row r="1061" spans="1:9">
      <c r="A1061" s="56">
        <v>152</v>
      </c>
      <c r="B1061" s="57">
        <f>Bil!C96</f>
        <v>85</v>
      </c>
      <c r="C1061" s="57">
        <f>Bil!D96</f>
        <v>0</v>
      </c>
      <c r="D1061" s="57">
        <f>Bil!E96</f>
        <v>0</v>
      </c>
      <c r="E1061" s="57">
        <v>0</v>
      </c>
      <c r="F1061" s="57">
        <v>0</v>
      </c>
      <c r="G1061" s="58">
        <f t="shared" si="34"/>
        <v>0</v>
      </c>
      <c r="H1061" s="58">
        <f t="shared" si="33"/>
        <v>0</v>
      </c>
      <c r="I1061" s="59">
        <v>0</v>
      </c>
    </row>
    <row r="1062" spans="1:9">
      <c r="A1062" s="56">
        <v>152</v>
      </c>
      <c r="B1062" s="57">
        <f>Bil!C97</f>
        <v>86</v>
      </c>
      <c r="C1062" s="57">
        <f>Bil!D97</f>
        <v>0</v>
      </c>
      <c r="D1062" s="57">
        <f>Bil!E97</f>
        <v>0</v>
      </c>
      <c r="E1062" s="57">
        <v>0</v>
      </c>
      <c r="F1062" s="57">
        <v>0</v>
      </c>
      <c r="G1062" s="58">
        <f t="shared" si="34"/>
        <v>0</v>
      </c>
      <c r="H1062" s="58">
        <f t="shared" si="33"/>
        <v>0</v>
      </c>
      <c r="I1062" s="59">
        <v>0</v>
      </c>
    </row>
    <row r="1063" spans="1:9">
      <c r="A1063" s="56">
        <v>152</v>
      </c>
      <c r="B1063" s="57">
        <f>Bil!C98</f>
        <v>87</v>
      </c>
      <c r="C1063" s="57">
        <f>Bil!D98</f>
        <v>0</v>
      </c>
      <c r="D1063" s="57">
        <f>Bil!E98</f>
        <v>0</v>
      </c>
      <c r="E1063" s="57">
        <v>0</v>
      </c>
      <c r="F1063" s="57">
        <v>0</v>
      </c>
      <c r="G1063" s="58">
        <f t="shared" si="34"/>
        <v>0</v>
      </c>
      <c r="H1063" s="58">
        <f t="shared" si="33"/>
        <v>0</v>
      </c>
      <c r="I1063" s="59">
        <v>0</v>
      </c>
    </row>
    <row r="1064" spans="1:9">
      <c r="A1064" s="56">
        <v>152</v>
      </c>
      <c r="B1064" s="57">
        <f>Bil!C99</f>
        <v>88</v>
      </c>
      <c r="C1064" s="57">
        <f>Bil!D99</f>
        <v>0</v>
      </c>
      <c r="D1064" s="57">
        <f>Bil!E99</f>
        <v>0</v>
      </c>
      <c r="E1064" s="57">
        <v>0</v>
      </c>
      <c r="F1064" s="57">
        <v>0</v>
      </c>
      <c r="G1064" s="58">
        <f t="shared" si="34"/>
        <v>0</v>
      </c>
      <c r="H1064" s="58">
        <f t="shared" si="33"/>
        <v>0</v>
      </c>
      <c r="I1064" s="59">
        <v>0</v>
      </c>
    </row>
    <row r="1065" spans="1:9">
      <c r="A1065" s="56">
        <v>152</v>
      </c>
      <c r="B1065" s="57">
        <f>Bil!C100</f>
        <v>89</v>
      </c>
      <c r="C1065" s="57">
        <f>Bil!D100</f>
        <v>0</v>
      </c>
      <c r="D1065" s="57">
        <f>Bil!E100</f>
        <v>0</v>
      </c>
      <c r="E1065" s="57">
        <v>0</v>
      </c>
      <c r="F1065" s="57">
        <v>0</v>
      </c>
      <c r="G1065" s="58">
        <f t="shared" si="34"/>
        <v>0</v>
      </c>
      <c r="H1065" s="58">
        <f t="shared" si="33"/>
        <v>0</v>
      </c>
      <c r="I1065" s="59">
        <v>0</v>
      </c>
    </row>
    <row r="1066" spans="1:9">
      <c r="A1066" s="56">
        <v>152</v>
      </c>
      <c r="B1066" s="57">
        <f>Bil!C101</f>
        <v>90</v>
      </c>
      <c r="C1066" s="57">
        <f>Bil!D101</f>
        <v>0</v>
      </c>
      <c r="D1066" s="57">
        <f>Bil!E101</f>
        <v>0</v>
      </c>
      <c r="E1066" s="57">
        <v>0</v>
      </c>
      <c r="F1066" s="57">
        <v>0</v>
      </c>
      <c r="G1066" s="58">
        <f t="shared" si="34"/>
        <v>0</v>
      </c>
      <c r="H1066" s="58">
        <f t="shared" si="33"/>
        <v>0</v>
      </c>
      <c r="I1066" s="59">
        <v>0</v>
      </c>
    </row>
    <row r="1067" spans="1:9">
      <c r="A1067" s="56">
        <v>152</v>
      </c>
      <c r="B1067" s="57">
        <f>Bil!C102</f>
        <v>91</v>
      </c>
      <c r="C1067" s="57">
        <f>Bil!D102</f>
        <v>0</v>
      </c>
      <c r="D1067" s="57">
        <f>Bil!E102</f>
        <v>0</v>
      </c>
      <c r="E1067" s="57">
        <v>0</v>
      </c>
      <c r="F1067" s="57">
        <v>0</v>
      </c>
      <c r="G1067" s="58">
        <f t="shared" si="34"/>
        <v>0</v>
      </c>
      <c r="H1067" s="58">
        <f t="shared" si="33"/>
        <v>0</v>
      </c>
      <c r="I1067" s="59">
        <v>0</v>
      </c>
    </row>
    <row r="1068" spans="1:9">
      <c r="A1068" s="56">
        <v>152</v>
      </c>
      <c r="B1068" s="57">
        <f>Bil!C103</f>
        <v>92</v>
      </c>
      <c r="C1068" s="57">
        <f>Bil!D103</f>
        <v>0</v>
      </c>
      <c r="D1068" s="57">
        <f>Bil!E103</f>
        <v>0</v>
      </c>
      <c r="E1068" s="57">
        <v>0</v>
      </c>
      <c r="F1068" s="57">
        <v>0</v>
      </c>
      <c r="G1068" s="58">
        <f t="shared" si="34"/>
        <v>0</v>
      </c>
      <c r="H1068" s="58">
        <f t="shared" si="33"/>
        <v>0</v>
      </c>
      <c r="I1068" s="59">
        <v>0</v>
      </c>
    </row>
    <row r="1069" spans="1:9">
      <c r="A1069" s="56">
        <v>152</v>
      </c>
      <c r="B1069" s="57">
        <f>Bil!C104</f>
        <v>93</v>
      </c>
      <c r="C1069" s="57">
        <f>Bil!D104</f>
        <v>0</v>
      </c>
      <c r="D1069" s="57">
        <f>Bil!E104</f>
        <v>0</v>
      </c>
      <c r="E1069" s="57">
        <v>0</v>
      </c>
      <c r="F1069" s="57">
        <v>0</v>
      </c>
      <c r="G1069" s="58">
        <f t="shared" si="34"/>
        <v>0</v>
      </c>
      <c r="H1069" s="58">
        <f t="shared" si="33"/>
        <v>0</v>
      </c>
      <c r="I1069" s="59">
        <v>0</v>
      </c>
    </row>
    <row r="1070" spans="1:9">
      <c r="A1070" s="56">
        <v>152</v>
      </c>
      <c r="B1070" s="57">
        <f>Bil!C105</f>
        <v>94</v>
      </c>
      <c r="C1070" s="57">
        <f>Bil!D105</f>
        <v>0</v>
      </c>
      <c r="D1070" s="57">
        <f>Bil!E105</f>
        <v>0</v>
      </c>
      <c r="E1070" s="57">
        <v>0</v>
      </c>
      <c r="F1070" s="57">
        <v>0</v>
      </c>
      <c r="G1070" s="58">
        <f t="shared" si="34"/>
        <v>0</v>
      </c>
      <c r="H1070" s="58">
        <f t="shared" si="33"/>
        <v>0</v>
      </c>
      <c r="I1070" s="59">
        <v>0</v>
      </c>
    </row>
    <row r="1071" spans="1:9">
      <c r="A1071" s="56">
        <v>152</v>
      </c>
      <c r="B1071" s="57">
        <f>Bil!C106</f>
        <v>95</v>
      </c>
      <c r="C1071" s="57">
        <f>Bil!D106</f>
        <v>0</v>
      </c>
      <c r="D1071" s="57">
        <f>Bil!E106</f>
        <v>0</v>
      </c>
      <c r="E1071" s="57">
        <v>0</v>
      </c>
      <c r="F1071" s="57">
        <v>0</v>
      </c>
      <c r="G1071" s="58">
        <f t="shared" si="34"/>
        <v>0</v>
      </c>
      <c r="H1071" s="58">
        <f t="shared" si="33"/>
        <v>0</v>
      </c>
      <c r="I1071" s="59">
        <v>0</v>
      </c>
    </row>
    <row r="1072" spans="1:9">
      <c r="A1072" s="56">
        <v>152</v>
      </c>
      <c r="B1072" s="57">
        <f>Bil!C107</f>
        <v>96</v>
      </c>
      <c r="C1072" s="57">
        <f>Bil!D107</f>
        <v>0</v>
      </c>
      <c r="D1072" s="57">
        <f>Bil!E107</f>
        <v>0</v>
      </c>
      <c r="E1072" s="57">
        <v>0</v>
      </c>
      <c r="F1072" s="57">
        <v>0</v>
      </c>
      <c r="G1072" s="58">
        <f t="shared" si="34"/>
        <v>0</v>
      </c>
      <c r="H1072" s="58">
        <f t="shared" si="33"/>
        <v>0</v>
      </c>
      <c r="I1072" s="59">
        <v>0</v>
      </c>
    </row>
    <row r="1073" spans="1:9">
      <c r="A1073" s="56">
        <v>152</v>
      </c>
      <c r="B1073" s="57">
        <f>Bil!C108</f>
        <v>97</v>
      </c>
      <c r="C1073" s="57">
        <f>Bil!D108</f>
        <v>0</v>
      </c>
      <c r="D1073" s="57">
        <f>Bil!E108</f>
        <v>0</v>
      </c>
      <c r="E1073" s="57">
        <v>0</v>
      </c>
      <c r="F1073" s="57">
        <v>0</v>
      </c>
      <c r="G1073" s="58">
        <f t="shared" si="34"/>
        <v>0</v>
      </c>
      <c r="H1073" s="58">
        <f t="shared" si="33"/>
        <v>0</v>
      </c>
      <c r="I1073" s="59">
        <v>0</v>
      </c>
    </row>
    <row r="1074" spans="1:9">
      <c r="A1074" s="56">
        <v>152</v>
      </c>
      <c r="B1074" s="57">
        <f>Bil!C109</f>
        <v>98</v>
      </c>
      <c r="C1074" s="57">
        <f>Bil!D109</f>
        <v>0</v>
      </c>
      <c r="D1074" s="57">
        <f>Bil!E109</f>
        <v>0</v>
      </c>
      <c r="E1074" s="57">
        <v>0</v>
      </c>
      <c r="F1074" s="57">
        <v>0</v>
      </c>
      <c r="G1074" s="58">
        <f t="shared" si="34"/>
        <v>0</v>
      </c>
      <c r="H1074" s="58">
        <f t="shared" si="33"/>
        <v>0</v>
      </c>
      <c r="I1074" s="59">
        <v>0</v>
      </c>
    </row>
    <row r="1075" spans="1:9">
      <c r="A1075" s="56">
        <v>152</v>
      </c>
      <c r="B1075" s="57">
        <f>Bil!C110</f>
        <v>99</v>
      </c>
      <c r="C1075" s="57">
        <f>Bil!D110</f>
        <v>0</v>
      </c>
      <c r="D1075" s="57">
        <f>Bil!E110</f>
        <v>0</v>
      </c>
      <c r="E1075" s="57">
        <v>0</v>
      </c>
      <c r="F1075" s="57">
        <v>0</v>
      </c>
      <c r="G1075" s="58">
        <f t="shared" si="34"/>
        <v>0</v>
      </c>
      <c r="H1075" s="58">
        <f t="shared" si="33"/>
        <v>0</v>
      </c>
      <c r="I1075" s="59">
        <v>0</v>
      </c>
    </row>
    <row r="1076" spans="1:9">
      <c r="A1076" s="56">
        <v>152</v>
      </c>
      <c r="B1076" s="57">
        <f>Bil!C111</f>
        <v>100</v>
      </c>
      <c r="C1076" s="57">
        <f>Bil!D111</f>
        <v>0</v>
      </c>
      <c r="D1076" s="57">
        <f>Bil!E111</f>
        <v>0</v>
      </c>
      <c r="E1076" s="57">
        <v>0</v>
      </c>
      <c r="F1076" s="57">
        <v>0</v>
      </c>
      <c r="G1076" s="58">
        <f t="shared" si="34"/>
        <v>0</v>
      </c>
      <c r="H1076" s="58">
        <f t="shared" si="33"/>
        <v>0</v>
      </c>
      <c r="I1076" s="59">
        <v>0</v>
      </c>
    </row>
    <row r="1077" spans="1:9">
      <c r="A1077" s="56">
        <v>152</v>
      </c>
      <c r="B1077" s="57">
        <f>Bil!C112</f>
        <v>101</v>
      </c>
      <c r="C1077" s="57">
        <f>Bil!D112</f>
        <v>0</v>
      </c>
      <c r="D1077" s="57">
        <f>Bil!E112</f>
        <v>0</v>
      </c>
      <c r="E1077" s="57">
        <v>0</v>
      </c>
      <c r="F1077" s="57">
        <v>0</v>
      </c>
      <c r="G1077" s="58">
        <f t="shared" si="34"/>
        <v>0</v>
      </c>
      <c r="H1077" s="58">
        <f t="shared" si="33"/>
        <v>0</v>
      </c>
      <c r="I1077" s="59">
        <v>0</v>
      </c>
    </row>
    <row r="1078" spans="1:9">
      <c r="A1078" s="56">
        <v>152</v>
      </c>
      <c r="B1078" s="57">
        <f>Bil!C113</f>
        <v>102</v>
      </c>
      <c r="C1078" s="57">
        <f>Bil!D113</f>
        <v>0</v>
      </c>
      <c r="D1078" s="57">
        <f>Bil!E113</f>
        <v>0</v>
      </c>
      <c r="E1078" s="57">
        <v>0</v>
      </c>
      <c r="F1078" s="57">
        <v>0</v>
      </c>
      <c r="G1078" s="58">
        <f t="shared" si="34"/>
        <v>0</v>
      </c>
      <c r="H1078" s="58">
        <f t="shared" si="33"/>
        <v>0</v>
      </c>
      <c r="I1078" s="59">
        <v>0</v>
      </c>
    </row>
    <row r="1079" spans="1:9">
      <c r="A1079" s="56">
        <v>152</v>
      </c>
      <c r="B1079" s="57">
        <f>Bil!C114</f>
        <v>103</v>
      </c>
      <c r="C1079" s="57">
        <f>Bil!D114</f>
        <v>0</v>
      </c>
      <c r="D1079" s="57">
        <f>Bil!E114</f>
        <v>0</v>
      </c>
      <c r="E1079" s="57">
        <v>0</v>
      </c>
      <c r="F1079" s="57">
        <v>0</v>
      </c>
      <c r="G1079" s="58">
        <f t="shared" si="34"/>
        <v>0</v>
      </c>
      <c r="H1079" s="58">
        <f t="shared" si="33"/>
        <v>0</v>
      </c>
      <c r="I1079" s="59">
        <v>0</v>
      </c>
    </row>
    <row r="1080" spans="1:9">
      <c r="A1080" s="56">
        <v>152</v>
      </c>
      <c r="B1080" s="57">
        <f>Bil!C115</f>
        <v>104</v>
      </c>
      <c r="C1080" s="57">
        <f>Bil!D115</f>
        <v>0</v>
      </c>
      <c r="D1080" s="57">
        <f>Bil!E115</f>
        <v>0</v>
      </c>
      <c r="E1080" s="57">
        <v>0</v>
      </c>
      <c r="F1080" s="57">
        <v>0</v>
      </c>
      <c r="G1080" s="58">
        <f t="shared" si="34"/>
        <v>0</v>
      </c>
      <c r="H1080" s="58">
        <f t="shared" si="33"/>
        <v>0</v>
      </c>
      <c r="I1080" s="59">
        <v>0</v>
      </c>
    </row>
    <row r="1081" spans="1:9">
      <c r="A1081" s="56">
        <v>152</v>
      </c>
      <c r="B1081" s="57">
        <f>Bil!C116</f>
        <v>105</v>
      </c>
      <c r="C1081" s="57">
        <f>Bil!D116</f>
        <v>0</v>
      </c>
      <c r="D1081" s="57">
        <f>Bil!E116</f>
        <v>0</v>
      </c>
      <c r="E1081" s="57">
        <v>0</v>
      </c>
      <c r="F1081" s="57">
        <v>0</v>
      </c>
      <c r="G1081" s="58">
        <f t="shared" si="34"/>
        <v>0</v>
      </c>
      <c r="H1081" s="58">
        <f t="shared" si="33"/>
        <v>0</v>
      </c>
      <c r="I1081" s="59">
        <v>0</v>
      </c>
    </row>
    <row r="1082" spans="1:9">
      <c r="A1082" s="56">
        <v>152</v>
      </c>
      <c r="B1082" s="57">
        <f>Bil!C117</f>
        <v>106</v>
      </c>
      <c r="C1082" s="57">
        <f>Bil!D117</f>
        <v>0</v>
      </c>
      <c r="D1082" s="57">
        <f>Bil!E117</f>
        <v>0</v>
      </c>
      <c r="E1082" s="57">
        <v>0</v>
      </c>
      <c r="F1082" s="57">
        <v>0</v>
      </c>
      <c r="G1082" s="58">
        <f t="shared" si="34"/>
        <v>0</v>
      </c>
      <c r="H1082" s="58">
        <f t="shared" si="33"/>
        <v>0</v>
      </c>
      <c r="I1082" s="59">
        <v>0</v>
      </c>
    </row>
    <row r="1083" spans="1:9">
      <c r="A1083" s="56">
        <v>152</v>
      </c>
      <c r="B1083" s="57">
        <f>Bil!C118</f>
        <v>107</v>
      </c>
      <c r="C1083" s="57">
        <f>Bil!D118</f>
        <v>0</v>
      </c>
      <c r="D1083" s="57">
        <f>Bil!E118</f>
        <v>0</v>
      </c>
      <c r="E1083" s="57">
        <v>0</v>
      </c>
      <c r="F1083" s="57">
        <v>0</v>
      </c>
      <c r="G1083" s="58">
        <f t="shared" si="34"/>
        <v>0</v>
      </c>
      <c r="H1083" s="58">
        <f t="shared" si="33"/>
        <v>0</v>
      </c>
      <c r="I1083" s="59">
        <v>0</v>
      </c>
    </row>
    <row r="1084" spans="1:9">
      <c r="A1084" s="56">
        <v>152</v>
      </c>
      <c r="B1084" s="57">
        <f>Bil!C119</f>
        <v>108</v>
      </c>
      <c r="C1084" s="57">
        <f>Bil!D119</f>
        <v>0</v>
      </c>
      <c r="D1084" s="57">
        <f>Bil!E119</f>
        <v>0</v>
      </c>
      <c r="E1084" s="57">
        <v>0</v>
      </c>
      <c r="F1084" s="57">
        <v>0</v>
      </c>
      <c r="G1084" s="58">
        <f t="shared" si="34"/>
        <v>0</v>
      </c>
      <c r="H1084" s="58">
        <f t="shared" si="33"/>
        <v>0</v>
      </c>
      <c r="I1084" s="59">
        <v>0</v>
      </c>
    </row>
    <row r="1085" spans="1:9">
      <c r="A1085" s="56">
        <v>152</v>
      </c>
      <c r="B1085" s="57">
        <f>Bil!C120</f>
        <v>109</v>
      </c>
      <c r="C1085" s="57">
        <f>Bil!D120</f>
        <v>0</v>
      </c>
      <c r="D1085" s="57">
        <f>Bil!E120</f>
        <v>0</v>
      </c>
      <c r="E1085" s="57">
        <v>0</v>
      </c>
      <c r="F1085" s="57">
        <v>0</v>
      </c>
      <c r="G1085" s="58">
        <f t="shared" si="34"/>
        <v>0</v>
      </c>
      <c r="H1085" s="58">
        <f t="shared" si="33"/>
        <v>0</v>
      </c>
      <c r="I1085" s="59">
        <v>0</v>
      </c>
    </row>
    <row r="1086" spans="1:9">
      <c r="A1086" s="56">
        <v>152</v>
      </c>
      <c r="B1086" s="57">
        <f>Bil!C121</f>
        <v>110</v>
      </c>
      <c r="C1086" s="57">
        <f>Bil!D121</f>
        <v>0</v>
      </c>
      <c r="D1086" s="57">
        <f>Bil!E121</f>
        <v>0</v>
      </c>
      <c r="E1086" s="57">
        <v>0</v>
      </c>
      <c r="F1086" s="57">
        <v>0</v>
      </c>
      <c r="G1086" s="58">
        <f t="shared" si="34"/>
        <v>0</v>
      </c>
      <c r="H1086" s="58">
        <f t="shared" si="33"/>
        <v>0</v>
      </c>
      <c r="I1086" s="59">
        <v>0</v>
      </c>
    </row>
    <row r="1087" spans="1:9">
      <c r="A1087" s="56">
        <v>152</v>
      </c>
      <c r="B1087" s="57">
        <f>Bil!C122</f>
        <v>111</v>
      </c>
      <c r="C1087" s="57">
        <f>Bil!D122</f>
        <v>0</v>
      </c>
      <c r="D1087" s="57">
        <f>Bil!E122</f>
        <v>0</v>
      </c>
      <c r="E1087" s="57">
        <v>0</v>
      </c>
      <c r="F1087" s="57">
        <v>0</v>
      </c>
      <c r="G1087" s="58">
        <f t="shared" si="34"/>
        <v>0</v>
      </c>
      <c r="H1087" s="58">
        <f t="shared" si="33"/>
        <v>0</v>
      </c>
      <c r="I1087" s="59">
        <v>0</v>
      </c>
    </row>
    <row r="1088" spans="1:9">
      <c r="A1088" s="56">
        <v>152</v>
      </c>
      <c r="B1088" s="57">
        <f>Bil!C123</f>
        <v>112</v>
      </c>
      <c r="C1088" s="57">
        <f>Bil!D123</f>
        <v>0</v>
      </c>
      <c r="D1088" s="57">
        <f>Bil!E123</f>
        <v>0</v>
      </c>
      <c r="E1088" s="57">
        <v>0</v>
      </c>
      <c r="F1088" s="57">
        <v>0</v>
      </c>
      <c r="G1088" s="58">
        <f t="shared" si="34"/>
        <v>0</v>
      </c>
      <c r="H1088" s="58">
        <f t="shared" si="33"/>
        <v>0</v>
      </c>
      <c r="I1088" s="59">
        <v>0</v>
      </c>
    </row>
    <row r="1089" spans="1:9">
      <c r="A1089" s="56">
        <v>152</v>
      </c>
      <c r="B1089" s="57">
        <f>Bil!C124</f>
        <v>113</v>
      </c>
      <c r="C1089" s="57">
        <f>Bil!D124</f>
        <v>0</v>
      </c>
      <c r="D1089" s="57">
        <f>Bil!E124</f>
        <v>0</v>
      </c>
      <c r="E1089" s="57">
        <v>0</v>
      </c>
      <c r="F1089" s="57">
        <v>0</v>
      </c>
      <c r="G1089" s="58">
        <f t="shared" si="34"/>
        <v>0</v>
      </c>
      <c r="H1089" s="58">
        <f t="shared" si="33"/>
        <v>0</v>
      </c>
      <c r="I1089" s="59">
        <v>0</v>
      </c>
    </row>
    <row r="1090" spans="1:9">
      <c r="A1090" s="56">
        <v>152</v>
      </c>
      <c r="B1090" s="57">
        <f>Bil!C125</f>
        <v>114</v>
      </c>
      <c r="C1090" s="57">
        <f>Bil!D125</f>
        <v>0</v>
      </c>
      <c r="D1090" s="57">
        <f>Bil!E125</f>
        <v>0</v>
      </c>
      <c r="E1090" s="57">
        <v>0</v>
      </c>
      <c r="F1090" s="57">
        <v>0</v>
      </c>
      <c r="G1090" s="58">
        <f t="shared" si="34"/>
        <v>0</v>
      </c>
      <c r="H1090" s="58">
        <f t="shared" si="33"/>
        <v>0</v>
      </c>
      <c r="I1090" s="59">
        <v>0</v>
      </c>
    </row>
    <row r="1091" spans="1:9">
      <c r="A1091" s="56">
        <v>152</v>
      </c>
      <c r="B1091" s="57">
        <f>Bil!C126</f>
        <v>115</v>
      </c>
      <c r="C1091" s="57">
        <f>Bil!D126</f>
        <v>0</v>
      </c>
      <c r="D1091" s="57">
        <f>Bil!E126</f>
        <v>0</v>
      </c>
      <c r="E1091" s="57">
        <v>0</v>
      </c>
      <c r="F1091" s="57">
        <v>0</v>
      </c>
      <c r="G1091" s="58">
        <f t="shared" si="34"/>
        <v>0</v>
      </c>
      <c r="H1091" s="58">
        <f t="shared" ref="H1091:H1159" si="35">ABS(C1091-ROUND(C1091,0))+ABS(D1091-ROUND(D1091,0))</f>
        <v>0</v>
      </c>
      <c r="I1091" s="59">
        <v>0</v>
      </c>
    </row>
    <row r="1092" spans="1:9">
      <c r="A1092" s="56">
        <v>152</v>
      </c>
      <c r="B1092" s="57">
        <f>Bil!C127</f>
        <v>116</v>
      </c>
      <c r="C1092" s="57">
        <f>Bil!D127</f>
        <v>0</v>
      </c>
      <c r="D1092" s="57">
        <f>Bil!E127</f>
        <v>0</v>
      </c>
      <c r="E1092" s="57">
        <v>0</v>
      </c>
      <c r="F1092" s="57">
        <v>0</v>
      </c>
      <c r="G1092" s="58">
        <f t="shared" si="34"/>
        <v>0</v>
      </c>
      <c r="H1092" s="58">
        <f t="shared" si="35"/>
        <v>0</v>
      </c>
      <c r="I1092" s="59">
        <v>0</v>
      </c>
    </row>
    <row r="1093" spans="1:9">
      <c r="A1093" s="56">
        <v>152</v>
      </c>
      <c r="B1093" s="57">
        <f>Bil!C128</f>
        <v>117</v>
      </c>
      <c r="C1093" s="57">
        <f>Bil!D128</f>
        <v>0</v>
      </c>
      <c r="D1093" s="57">
        <f>Bil!E128</f>
        <v>0</v>
      </c>
      <c r="E1093" s="57">
        <v>0</v>
      </c>
      <c r="F1093" s="57">
        <v>0</v>
      </c>
      <c r="G1093" s="58">
        <f t="shared" si="34"/>
        <v>0</v>
      </c>
      <c r="H1093" s="58">
        <f t="shared" si="35"/>
        <v>0</v>
      </c>
      <c r="I1093" s="59">
        <v>0</v>
      </c>
    </row>
    <row r="1094" spans="1:9">
      <c r="A1094" s="56">
        <v>152</v>
      </c>
      <c r="B1094" s="57">
        <f>Bil!C129</f>
        <v>118</v>
      </c>
      <c r="C1094" s="57">
        <f>Bil!D129</f>
        <v>0</v>
      </c>
      <c r="D1094" s="57">
        <f>Bil!E129</f>
        <v>0</v>
      </c>
      <c r="E1094" s="57">
        <v>0</v>
      </c>
      <c r="F1094" s="57">
        <v>0</v>
      </c>
      <c r="G1094" s="58">
        <f t="shared" si="34"/>
        <v>0</v>
      </c>
      <c r="H1094" s="58">
        <f t="shared" si="35"/>
        <v>0</v>
      </c>
      <c r="I1094" s="59">
        <v>0</v>
      </c>
    </row>
    <row r="1095" spans="1:9">
      <c r="A1095" s="56">
        <v>152</v>
      </c>
      <c r="B1095" s="57">
        <f>Bil!C130</f>
        <v>119</v>
      </c>
      <c r="C1095" s="57">
        <f>Bil!D130</f>
        <v>0</v>
      </c>
      <c r="D1095" s="57">
        <f>Bil!E130</f>
        <v>0</v>
      </c>
      <c r="E1095" s="57">
        <v>0</v>
      </c>
      <c r="F1095" s="57">
        <v>0</v>
      </c>
      <c r="G1095" s="58">
        <f t="shared" si="34"/>
        <v>0</v>
      </c>
      <c r="H1095" s="58">
        <f t="shared" si="35"/>
        <v>0</v>
      </c>
      <c r="I1095" s="59">
        <v>0</v>
      </c>
    </row>
    <row r="1096" spans="1:9">
      <c r="A1096" s="56">
        <v>152</v>
      </c>
      <c r="B1096" s="57">
        <f>Bil!C131</f>
        <v>120</v>
      </c>
      <c r="C1096" s="57">
        <f>Bil!D131</f>
        <v>0</v>
      </c>
      <c r="D1096" s="57">
        <f>Bil!E131</f>
        <v>0</v>
      </c>
      <c r="E1096" s="57">
        <v>0</v>
      </c>
      <c r="F1096" s="57">
        <v>0</v>
      </c>
      <c r="G1096" s="58">
        <f t="shared" si="34"/>
        <v>0</v>
      </c>
      <c r="H1096" s="58">
        <f t="shared" si="35"/>
        <v>0</v>
      </c>
      <c r="I1096" s="59">
        <v>0</v>
      </c>
    </row>
    <row r="1097" spans="1:9">
      <c r="A1097" s="56">
        <v>152</v>
      </c>
      <c r="B1097" s="57">
        <f>Bil!C132</f>
        <v>121</v>
      </c>
      <c r="C1097" s="57">
        <f>Bil!D132</f>
        <v>0</v>
      </c>
      <c r="D1097" s="57">
        <f>Bil!E132</f>
        <v>0</v>
      </c>
      <c r="E1097" s="57">
        <v>0</v>
      </c>
      <c r="F1097" s="57">
        <v>0</v>
      </c>
      <c r="G1097" s="58">
        <f t="shared" si="34"/>
        <v>0</v>
      </c>
      <c r="H1097" s="58">
        <f t="shared" si="35"/>
        <v>0</v>
      </c>
      <c r="I1097" s="59">
        <v>0</v>
      </c>
    </row>
    <row r="1098" spans="1:9">
      <c r="A1098" s="56">
        <v>152</v>
      </c>
      <c r="B1098" s="57">
        <f>Bil!C133</f>
        <v>122</v>
      </c>
      <c r="C1098" s="57">
        <f>Bil!D133</f>
        <v>0</v>
      </c>
      <c r="D1098" s="57">
        <f>Bil!E133</f>
        <v>0</v>
      </c>
      <c r="E1098" s="57">
        <v>0</v>
      </c>
      <c r="F1098" s="57">
        <v>0</v>
      </c>
      <c r="G1098" s="58">
        <f t="shared" si="34"/>
        <v>0</v>
      </c>
      <c r="H1098" s="58">
        <f t="shared" si="35"/>
        <v>0</v>
      </c>
      <c r="I1098" s="59">
        <v>0</v>
      </c>
    </row>
    <row r="1099" spans="1:9">
      <c r="A1099" s="56">
        <v>152</v>
      </c>
      <c r="B1099" s="57">
        <f>Bil!C134</f>
        <v>123</v>
      </c>
      <c r="C1099" s="57">
        <f>Bil!D134</f>
        <v>0</v>
      </c>
      <c r="D1099" s="57">
        <f>Bil!E134</f>
        <v>0</v>
      </c>
      <c r="E1099" s="57">
        <v>0</v>
      </c>
      <c r="F1099" s="57">
        <v>0</v>
      </c>
      <c r="G1099" s="58">
        <f t="shared" si="34"/>
        <v>0</v>
      </c>
      <c r="H1099" s="58">
        <f t="shared" si="35"/>
        <v>0</v>
      </c>
      <c r="I1099" s="59">
        <v>0</v>
      </c>
    </row>
    <row r="1100" spans="1:9">
      <c r="A1100" s="56">
        <v>152</v>
      </c>
      <c r="B1100" s="57">
        <f>Bil!C135</f>
        <v>124</v>
      </c>
      <c r="C1100" s="57">
        <f>Bil!D135</f>
        <v>0</v>
      </c>
      <c r="D1100" s="57">
        <f>Bil!E135</f>
        <v>0</v>
      </c>
      <c r="E1100" s="57">
        <v>0</v>
      </c>
      <c r="F1100" s="57">
        <v>0</v>
      </c>
      <c r="G1100" s="58">
        <f t="shared" si="34"/>
        <v>0</v>
      </c>
      <c r="H1100" s="58">
        <f t="shared" si="35"/>
        <v>0</v>
      </c>
      <c r="I1100" s="59">
        <v>0</v>
      </c>
    </row>
    <row r="1101" spans="1:9">
      <c r="A1101" s="56">
        <v>152</v>
      </c>
      <c r="B1101" s="57">
        <f>Bil!C136</f>
        <v>125</v>
      </c>
      <c r="C1101" s="57">
        <f>Bil!D136</f>
        <v>0</v>
      </c>
      <c r="D1101" s="57">
        <f>Bil!E136</f>
        <v>0</v>
      </c>
      <c r="E1101" s="57">
        <v>0</v>
      </c>
      <c r="F1101" s="57">
        <v>0</v>
      </c>
      <c r="G1101" s="58">
        <f t="shared" si="34"/>
        <v>0</v>
      </c>
      <c r="H1101" s="58">
        <f t="shared" si="35"/>
        <v>0</v>
      </c>
      <c r="I1101" s="59">
        <v>0</v>
      </c>
    </row>
    <row r="1102" spans="1:9">
      <c r="A1102" s="56">
        <v>152</v>
      </c>
      <c r="B1102" s="57">
        <f>Bil!C137</f>
        <v>126</v>
      </c>
      <c r="C1102" s="57">
        <f>Bil!D137</f>
        <v>0</v>
      </c>
      <c r="D1102" s="57">
        <f>Bil!E137</f>
        <v>0</v>
      </c>
      <c r="E1102" s="57">
        <v>0</v>
      </c>
      <c r="F1102" s="57">
        <v>0</v>
      </c>
      <c r="G1102" s="58">
        <f t="shared" si="34"/>
        <v>0</v>
      </c>
      <c r="H1102" s="58">
        <f t="shared" si="35"/>
        <v>0</v>
      </c>
      <c r="I1102" s="59">
        <v>0</v>
      </c>
    </row>
    <row r="1103" spans="1:9">
      <c r="A1103" s="56">
        <v>152</v>
      </c>
      <c r="B1103" s="57">
        <f>Bil!C138</f>
        <v>127</v>
      </c>
      <c r="C1103" s="57">
        <f>Bil!D138</f>
        <v>0</v>
      </c>
      <c r="D1103" s="57">
        <f>Bil!E138</f>
        <v>0</v>
      </c>
      <c r="E1103" s="57">
        <v>0</v>
      </c>
      <c r="F1103" s="57">
        <v>0</v>
      </c>
      <c r="G1103" s="58">
        <f t="shared" si="34"/>
        <v>0</v>
      </c>
      <c r="H1103" s="58">
        <f t="shared" si="35"/>
        <v>0</v>
      </c>
      <c r="I1103" s="59">
        <v>0</v>
      </c>
    </row>
    <row r="1104" spans="1:9">
      <c r="A1104" s="56">
        <v>152</v>
      </c>
      <c r="B1104" s="57">
        <f>Bil!C139</f>
        <v>128</v>
      </c>
      <c r="C1104" s="57">
        <f>Bil!D139</f>
        <v>0</v>
      </c>
      <c r="D1104" s="57">
        <f>Bil!E139</f>
        <v>0</v>
      </c>
      <c r="E1104" s="57">
        <v>0</v>
      </c>
      <c r="F1104" s="57">
        <v>0</v>
      </c>
      <c r="G1104" s="58">
        <f t="shared" si="34"/>
        <v>0</v>
      </c>
      <c r="H1104" s="58">
        <f t="shared" si="35"/>
        <v>0</v>
      </c>
      <c r="I1104" s="59">
        <v>0</v>
      </c>
    </row>
    <row r="1105" spans="1:9">
      <c r="A1105" s="56">
        <v>152</v>
      </c>
      <c r="B1105" s="57">
        <f>Bil!C140</f>
        <v>129</v>
      </c>
      <c r="C1105" s="57">
        <f>Bil!D140</f>
        <v>0</v>
      </c>
      <c r="D1105" s="57">
        <f>Bil!E140</f>
        <v>0</v>
      </c>
      <c r="E1105" s="57">
        <v>0</v>
      </c>
      <c r="F1105" s="57">
        <v>0</v>
      </c>
      <c r="G1105" s="58">
        <f t="shared" si="34"/>
        <v>0</v>
      </c>
      <c r="H1105" s="58">
        <f t="shared" si="35"/>
        <v>0</v>
      </c>
      <c r="I1105" s="59">
        <v>0</v>
      </c>
    </row>
    <row r="1106" spans="1:9">
      <c r="A1106" s="56">
        <v>152</v>
      </c>
      <c r="B1106" s="57">
        <f>Bil!C141</f>
        <v>130</v>
      </c>
      <c r="C1106" s="57">
        <f>Bil!D141</f>
        <v>0</v>
      </c>
      <c r="D1106" s="57">
        <f>Bil!E141</f>
        <v>0</v>
      </c>
      <c r="E1106" s="57">
        <v>0</v>
      </c>
      <c r="F1106" s="57">
        <v>0</v>
      </c>
      <c r="G1106" s="58">
        <f t="shared" ref="G1106:G1174" si="36">B1106/1000*C1106+B1106/500*D1106</f>
        <v>0</v>
      </c>
      <c r="H1106" s="58">
        <f t="shared" si="35"/>
        <v>0</v>
      </c>
      <c r="I1106" s="59">
        <v>0</v>
      </c>
    </row>
    <row r="1107" spans="1:9">
      <c r="A1107" s="56">
        <v>152</v>
      </c>
      <c r="B1107" s="57">
        <f>Bil!C142</f>
        <v>131</v>
      </c>
      <c r="C1107" s="57">
        <f>Bil!D142</f>
        <v>0</v>
      </c>
      <c r="D1107" s="57">
        <f>Bil!E142</f>
        <v>0</v>
      </c>
      <c r="E1107" s="57">
        <v>0</v>
      </c>
      <c r="F1107" s="57">
        <v>0</v>
      </c>
      <c r="G1107" s="58">
        <f t="shared" si="36"/>
        <v>0</v>
      </c>
      <c r="H1107" s="58">
        <f t="shared" si="35"/>
        <v>0</v>
      </c>
      <c r="I1107" s="59">
        <v>0</v>
      </c>
    </row>
    <row r="1108" spans="1:9">
      <c r="A1108" s="56">
        <v>152</v>
      </c>
      <c r="B1108" s="57">
        <f>Bil!C143</f>
        <v>132</v>
      </c>
      <c r="C1108" s="57">
        <f>Bil!D143</f>
        <v>0</v>
      </c>
      <c r="D1108" s="57">
        <f>Bil!E143</f>
        <v>0</v>
      </c>
      <c r="E1108" s="57">
        <v>0</v>
      </c>
      <c r="F1108" s="57">
        <v>0</v>
      </c>
      <c r="G1108" s="58">
        <f t="shared" si="36"/>
        <v>0</v>
      </c>
      <c r="H1108" s="58">
        <f t="shared" si="35"/>
        <v>0</v>
      </c>
      <c r="I1108" s="59">
        <v>0</v>
      </c>
    </row>
    <row r="1109" spans="1:9">
      <c r="A1109" s="56">
        <v>152</v>
      </c>
      <c r="B1109" s="57">
        <f>Bil!C144</f>
        <v>133</v>
      </c>
      <c r="C1109" s="57">
        <f>Bil!D144</f>
        <v>0</v>
      </c>
      <c r="D1109" s="57">
        <f>Bil!E144</f>
        <v>0</v>
      </c>
      <c r="E1109" s="57">
        <v>0</v>
      </c>
      <c r="F1109" s="57">
        <v>0</v>
      </c>
      <c r="G1109" s="58">
        <f t="shared" si="36"/>
        <v>0</v>
      </c>
      <c r="H1109" s="58">
        <f t="shared" si="35"/>
        <v>0</v>
      </c>
      <c r="I1109" s="59">
        <v>0</v>
      </c>
    </row>
    <row r="1110" spans="1:9">
      <c r="A1110" s="56">
        <v>152</v>
      </c>
      <c r="B1110" s="57">
        <f>Bil!C145</f>
        <v>134</v>
      </c>
      <c r="C1110" s="57">
        <f>Bil!D145</f>
        <v>0</v>
      </c>
      <c r="D1110" s="57">
        <f>Bil!E145</f>
        <v>0</v>
      </c>
      <c r="E1110" s="57">
        <v>0</v>
      </c>
      <c r="F1110" s="57">
        <v>0</v>
      </c>
      <c r="G1110" s="58">
        <f t="shared" si="36"/>
        <v>0</v>
      </c>
      <c r="H1110" s="58">
        <f t="shared" si="35"/>
        <v>0</v>
      </c>
      <c r="I1110" s="59">
        <v>0</v>
      </c>
    </row>
    <row r="1111" spans="1:9">
      <c r="A1111" s="56">
        <v>152</v>
      </c>
      <c r="B1111" s="57">
        <f>Bil!C146</f>
        <v>135</v>
      </c>
      <c r="C1111" s="57">
        <f>Bil!D146</f>
        <v>0</v>
      </c>
      <c r="D1111" s="57">
        <f>Bil!E146</f>
        <v>0</v>
      </c>
      <c r="E1111" s="57">
        <v>0</v>
      </c>
      <c r="F1111" s="57">
        <v>0</v>
      </c>
      <c r="G1111" s="58">
        <f t="shared" si="36"/>
        <v>0</v>
      </c>
      <c r="H1111" s="58">
        <f t="shared" si="35"/>
        <v>0</v>
      </c>
      <c r="I1111" s="59">
        <v>0</v>
      </c>
    </row>
    <row r="1112" spans="1:9">
      <c r="A1112" s="56">
        <v>152</v>
      </c>
      <c r="B1112" s="57">
        <f>Bil!C147</f>
        <v>136</v>
      </c>
      <c r="C1112" s="57">
        <f>Bil!D147</f>
        <v>0</v>
      </c>
      <c r="D1112" s="57">
        <f>Bil!E147</f>
        <v>0</v>
      </c>
      <c r="E1112" s="57">
        <v>0</v>
      </c>
      <c r="F1112" s="57">
        <v>0</v>
      </c>
      <c r="G1112" s="58">
        <f t="shared" si="36"/>
        <v>0</v>
      </c>
      <c r="H1112" s="58">
        <f t="shared" si="35"/>
        <v>0</v>
      </c>
      <c r="I1112" s="59">
        <v>0</v>
      </c>
    </row>
    <row r="1113" spans="1:9">
      <c r="A1113" s="56">
        <v>152</v>
      </c>
      <c r="B1113" s="57">
        <f>Bil!C148</f>
        <v>137</v>
      </c>
      <c r="C1113" s="57">
        <f>Bil!D148</f>
        <v>0</v>
      </c>
      <c r="D1113" s="57">
        <f>Bil!E148</f>
        <v>0</v>
      </c>
      <c r="E1113" s="57">
        <v>0</v>
      </c>
      <c r="F1113" s="57">
        <v>0</v>
      </c>
      <c r="G1113" s="58">
        <f t="shared" si="36"/>
        <v>0</v>
      </c>
      <c r="H1113" s="58">
        <f t="shared" si="35"/>
        <v>0</v>
      </c>
      <c r="I1113" s="59">
        <v>0</v>
      </c>
    </row>
    <row r="1114" spans="1:9">
      <c r="A1114" s="56">
        <v>152</v>
      </c>
      <c r="B1114" s="57">
        <f>Bil!C149</f>
        <v>138</v>
      </c>
      <c r="C1114" s="57">
        <f>Bil!D149</f>
        <v>0</v>
      </c>
      <c r="D1114" s="57">
        <f>Bil!E149</f>
        <v>0</v>
      </c>
      <c r="E1114" s="57">
        <v>0</v>
      </c>
      <c r="F1114" s="57">
        <v>0</v>
      </c>
      <c r="G1114" s="58">
        <f t="shared" si="36"/>
        <v>0</v>
      </c>
      <c r="H1114" s="58">
        <f t="shared" si="35"/>
        <v>0</v>
      </c>
      <c r="I1114" s="59">
        <v>0</v>
      </c>
    </row>
    <row r="1115" spans="1:9">
      <c r="A1115" s="56">
        <v>152</v>
      </c>
      <c r="B1115" s="57">
        <f>Bil!C150</f>
        <v>139</v>
      </c>
      <c r="C1115" s="57">
        <f>Bil!D150</f>
        <v>0</v>
      </c>
      <c r="D1115" s="57">
        <f>Bil!E150</f>
        <v>0</v>
      </c>
      <c r="E1115" s="57">
        <v>0</v>
      </c>
      <c r="F1115" s="57">
        <v>0</v>
      </c>
      <c r="G1115" s="58">
        <f t="shared" si="36"/>
        <v>0</v>
      </c>
      <c r="H1115" s="58">
        <f t="shared" si="35"/>
        <v>0</v>
      </c>
      <c r="I1115" s="59">
        <v>0</v>
      </c>
    </row>
    <row r="1116" spans="1:9">
      <c r="A1116" s="56">
        <v>152</v>
      </c>
      <c r="B1116" s="57">
        <f>Bil!C151</f>
        <v>140</v>
      </c>
      <c r="C1116" s="57">
        <f>Bil!D151</f>
        <v>0</v>
      </c>
      <c r="D1116" s="57">
        <f>Bil!E151</f>
        <v>0</v>
      </c>
      <c r="E1116" s="57">
        <v>0</v>
      </c>
      <c r="F1116" s="57">
        <v>0</v>
      </c>
      <c r="G1116" s="58">
        <f t="shared" si="36"/>
        <v>0</v>
      </c>
      <c r="H1116" s="58">
        <f t="shared" si="35"/>
        <v>0</v>
      </c>
      <c r="I1116" s="59">
        <v>0</v>
      </c>
    </row>
    <row r="1117" spans="1:9">
      <c r="A1117" s="56">
        <v>152</v>
      </c>
      <c r="B1117" s="57">
        <f>Bil!C152</f>
        <v>141</v>
      </c>
      <c r="C1117" s="57">
        <f>Bil!D152</f>
        <v>516</v>
      </c>
      <c r="D1117" s="57">
        <f>Bil!E152</f>
        <v>0</v>
      </c>
      <c r="E1117" s="57">
        <v>0</v>
      </c>
      <c r="F1117" s="57">
        <v>0</v>
      </c>
      <c r="G1117" s="58">
        <f t="shared" si="36"/>
        <v>72.755999999999986</v>
      </c>
      <c r="H1117" s="58">
        <f t="shared" si="35"/>
        <v>0</v>
      </c>
      <c r="I1117" s="59">
        <v>0</v>
      </c>
    </row>
    <row r="1118" spans="1:9">
      <c r="A1118" s="56">
        <v>152</v>
      </c>
      <c r="B1118" s="57">
        <f>Bil!C153</f>
        <v>142</v>
      </c>
      <c r="C1118" s="57">
        <f>Bil!D153</f>
        <v>0</v>
      </c>
      <c r="D1118" s="57">
        <f>Bil!E153</f>
        <v>0</v>
      </c>
      <c r="E1118" s="57">
        <v>0</v>
      </c>
      <c r="F1118" s="57">
        <v>0</v>
      </c>
      <c r="G1118" s="58">
        <f t="shared" si="36"/>
        <v>0</v>
      </c>
      <c r="H1118" s="58">
        <f t="shared" si="35"/>
        <v>0</v>
      </c>
      <c r="I1118" s="59">
        <v>0</v>
      </c>
    </row>
    <row r="1119" spans="1:9">
      <c r="A1119" s="56">
        <v>152</v>
      </c>
      <c r="B1119" s="57">
        <f>Bil!C154</f>
        <v>143</v>
      </c>
      <c r="C1119" s="57">
        <f>Bil!D154</f>
        <v>0</v>
      </c>
      <c r="D1119" s="57">
        <f>Bil!E154</f>
        <v>0</v>
      </c>
      <c r="E1119" s="57">
        <v>0</v>
      </c>
      <c r="F1119" s="57">
        <v>0</v>
      </c>
      <c r="G1119" s="58">
        <f t="shared" si="36"/>
        <v>0</v>
      </c>
      <c r="H1119" s="58">
        <f t="shared" si="35"/>
        <v>0</v>
      </c>
      <c r="I1119" s="59">
        <v>0</v>
      </c>
    </row>
    <row r="1120" spans="1:9">
      <c r="A1120" s="56">
        <v>152</v>
      </c>
      <c r="B1120" s="57">
        <f>Bil!C155</f>
        <v>144</v>
      </c>
      <c r="C1120" s="57">
        <f>Bil!D155</f>
        <v>0</v>
      </c>
      <c r="D1120" s="57">
        <f>Bil!E155</f>
        <v>0</v>
      </c>
      <c r="E1120" s="57">
        <v>0</v>
      </c>
      <c r="F1120" s="57">
        <v>0</v>
      </c>
      <c r="G1120" s="58">
        <f t="shared" si="36"/>
        <v>0</v>
      </c>
      <c r="H1120" s="58">
        <f t="shared" si="35"/>
        <v>0</v>
      </c>
      <c r="I1120" s="59">
        <v>0</v>
      </c>
    </row>
    <row r="1121" spans="1:9">
      <c r="A1121" s="56">
        <v>152</v>
      </c>
      <c r="B1121" s="57">
        <f>Bil!C156</f>
        <v>145</v>
      </c>
      <c r="C1121" s="57">
        <f>Bil!D156</f>
        <v>0</v>
      </c>
      <c r="D1121" s="57">
        <f>Bil!E156</f>
        <v>0</v>
      </c>
      <c r="E1121" s="57">
        <v>0</v>
      </c>
      <c r="F1121" s="57">
        <v>0</v>
      </c>
      <c r="G1121" s="58">
        <f t="shared" si="36"/>
        <v>0</v>
      </c>
      <c r="H1121" s="58">
        <f t="shared" si="35"/>
        <v>0</v>
      </c>
      <c r="I1121" s="59">
        <v>0</v>
      </c>
    </row>
    <row r="1122" spans="1:9">
      <c r="A1122" s="56">
        <v>152</v>
      </c>
      <c r="B1122" s="57">
        <f>Bil!C157</f>
        <v>146</v>
      </c>
      <c r="C1122" s="57">
        <f>Bil!D157</f>
        <v>0</v>
      </c>
      <c r="D1122" s="57">
        <f>Bil!E157</f>
        <v>0</v>
      </c>
      <c r="E1122" s="57">
        <v>0</v>
      </c>
      <c r="F1122" s="57">
        <v>0</v>
      </c>
      <c r="G1122" s="58">
        <f t="shared" si="36"/>
        <v>0</v>
      </c>
      <c r="H1122" s="58">
        <f t="shared" si="35"/>
        <v>0</v>
      </c>
      <c r="I1122" s="59">
        <v>0</v>
      </c>
    </row>
    <row r="1123" spans="1:9">
      <c r="A1123" s="56">
        <v>152</v>
      </c>
      <c r="B1123" s="57">
        <f>Bil!C158</f>
        <v>147</v>
      </c>
      <c r="C1123" s="57">
        <f>Bil!D158</f>
        <v>0</v>
      </c>
      <c r="D1123" s="57">
        <f>Bil!E158</f>
        <v>0</v>
      </c>
      <c r="E1123" s="57">
        <v>0</v>
      </c>
      <c r="F1123" s="57">
        <v>0</v>
      </c>
      <c r="G1123" s="58">
        <f t="shared" si="36"/>
        <v>0</v>
      </c>
      <c r="H1123" s="58">
        <f t="shared" si="35"/>
        <v>0</v>
      </c>
      <c r="I1123" s="59">
        <v>0</v>
      </c>
    </row>
    <row r="1124" spans="1:9">
      <c r="A1124" s="56">
        <v>152</v>
      </c>
      <c r="B1124" s="57">
        <f>Bil!C159</f>
        <v>148</v>
      </c>
      <c r="C1124" s="57">
        <f>Bil!D159</f>
        <v>0</v>
      </c>
      <c r="D1124" s="57">
        <f>Bil!E159</f>
        <v>0</v>
      </c>
      <c r="E1124" s="57">
        <v>0</v>
      </c>
      <c r="F1124" s="57">
        <v>0</v>
      </c>
      <c r="G1124" s="58">
        <f t="shared" si="36"/>
        <v>0</v>
      </c>
      <c r="H1124" s="58">
        <f t="shared" si="35"/>
        <v>0</v>
      </c>
      <c r="I1124" s="59">
        <v>0</v>
      </c>
    </row>
    <row r="1125" spans="1:9">
      <c r="A1125" s="56">
        <v>152</v>
      </c>
      <c r="B1125" s="57">
        <f>Bil!C160</f>
        <v>149</v>
      </c>
      <c r="C1125" s="57">
        <f>Bil!D160</f>
        <v>0</v>
      </c>
      <c r="D1125" s="57">
        <f>Bil!E160</f>
        <v>0</v>
      </c>
      <c r="E1125" s="57">
        <v>0</v>
      </c>
      <c r="F1125" s="57">
        <v>0</v>
      </c>
      <c r="G1125" s="58">
        <f t="shared" si="36"/>
        <v>0</v>
      </c>
      <c r="H1125" s="58">
        <f t="shared" si="35"/>
        <v>0</v>
      </c>
      <c r="I1125" s="59">
        <v>0</v>
      </c>
    </row>
    <row r="1126" spans="1:9">
      <c r="A1126" s="56">
        <v>152</v>
      </c>
      <c r="B1126" s="57">
        <f>Bil!C161</f>
        <v>150</v>
      </c>
      <c r="C1126" s="57">
        <f>Bil!D161</f>
        <v>0</v>
      </c>
      <c r="D1126" s="57">
        <f>Bil!E161</f>
        <v>0</v>
      </c>
      <c r="E1126" s="57">
        <v>0</v>
      </c>
      <c r="F1126" s="57">
        <v>0</v>
      </c>
      <c r="G1126" s="58">
        <f t="shared" si="36"/>
        <v>0</v>
      </c>
      <c r="H1126" s="58">
        <f t="shared" si="35"/>
        <v>0</v>
      </c>
      <c r="I1126" s="59">
        <v>0</v>
      </c>
    </row>
    <row r="1127" spans="1:9">
      <c r="A1127" s="56">
        <v>152</v>
      </c>
      <c r="B1127" s="57">
        <f>Bil!C162</f>
        <v>151</v>
      </c>
      <c r="C1127" s="57">
        <f>Bil!D162</f>
        <v>0</v>
      </c>
      <c r="D1127" s="57">
        <f>Bil!E162</f>
        <v>0</v>
      </c>
      <c r="E1127" s="57">
        <v>0</v>
      </c>
      <c r="F1127" s="57">
        <v>0</v>
      </c>
      <c r="G1127" s="58">
        <f t="shared" si="36"/>
        <v>0</v>
      </c>
      <c r="H1127" s="58">
        <f t="shared" si="35"/>
        <v>0</v>
      </c>
      <c r="I1127" s="59">
        <v>0</v>
      </c>
    </row>
    <row r="1128" spans="1:9">
      <c r="A1128" s="56">
        <v>152</v>
      </c>
      <c r="B1128" s="57">
        <f>Bil!C163</f>
        <v>152</v>
      </c>
      <c r="C1128" s="57">
        <f>Bil!D163</f>
        <v>0</v>
      </c>
      <c r="D1128" s="57">
        <f>Bil!E163</f>
        <v>0</v>
      </c>
      <c r="E1128" s="57">
        <v>0</v>
      </c>
      <c r="F1128" s="57">
        <v>0</v>
      </c>
      <c r="G1128" s="58">
        <f t="shared" si="36"/>
        <v>0</v>
      </c>
      <c r="H1128" s="58">
        <f t="shared" si="35"/>
        <v>0</v>
      </c>
      <c r="I1128" s="59">
        <v>0</v>
      </c>
    </row>
    <row r="1129" spans="1:9">
      <c r="A1129" s="56">
        <v>152</v>
      </c>
      <c r="B1129" s="57">
        <f>Bil!C164</f>
        <v>153</v>
      </c>
      <c r="C1129" s="57">
        <f>Bil!D164</f>
        <v>0</v>
      </c>
      <c r="D1129" s="57">
        <f>Bil!E164</f>
        <v>0</v>
      </c>
      <c r="E1129" s="57">
        <v>0</v>
      </c>
      <c r="F1129" s="57">
        <v>0</v>
      </c>
      <c r="G1129" s="58">
        <f t="shared" si="36"/>
        <v>0</v>
      </c>
      <c r="H1129" s="58">
        <f t="shared" si="35"/>
        <v>0</v>
      </c>
      <c r="I1129" s="59">
        <v>0</v>
      </c>
    </row>
    <row r="1130" spans="1:9">
      <c r="A1130" s="56">
        <v>152</v>
      </c>
      <c r="B1130" s="57">
        <f>Bil!C165</f>
        <v>154</v>
      </c>
      <c r="C1130" s="57">
        <f>Bil!D165</f>
        <v>516</v>
      </c>
      <c r="D1130" s="57">
        <f>Bil!E165</f>
        <v>0</v>
      </c>
      <c r="E1130" s="57">
        <v>0</v>
      </c>
      <c r="F1130" s="57">
        <v>0</v>
      </c>
      <c r="G1130" s="58">
        <f t="shared" si="36"/>
        <v>79.463999999999999</v>
      </c>
      <c r="H1130" s="58">
        <f t="shared" si="35"/>
        <v>0</v>
      </c>
      <c r="I1130" s="59">
        <v>0</v>
      </c>
    </row>
    <row r="1131" spans="1:9">
      <c r="A1131" s="56">
        <v>152</v>
      </c>
      <c r="B1131" s="57">
        <f>Bil!C166</f>
        <v>155</v>
      </c>
      <c r="C1131" s="57">
        <f>Bil!D166</f>
        <v>0</v>
      </c>
      <c r="D1131" s="57">
        <f>Bil!E166</f>
        <v>0</v>
      </c>
      <c r="E1131" s="57">
        <v>0</v>
      </c>
      <c r="F1131" s="57">
        <v>0</v>
      </c>
      <c r="G1131" s="58">
        <f t="shared" si="36"/>
        <v>0</v>
      </c>
      <c r="H1131" s="58">
        <f t="shared" si="35"/>
        <v>0</v>
      </c>
      <c r="I1131" s="59">
        <v>0</v>
      </c>
    </row>
    <row r="1132" spans="1:9">
      <c r="A1132" s="56">
        <v>152</v>
      </c>
      <c r="B1132" s="57">
        <f>Bil!C167</f>
        <v>156</v>
      </c>
      <c r="C1132" s="57">
        <f>Bil!D167</f>
        <v>0</v>
      </c>
      <c r="D1132" s="57">
        <f>Bil!E167</f>
        <v>0</v>
      </c>
      <c r="E1132" s="57">
        <v>0</v>
      </c>
      <c r="F1132" s="57">
        <v>0</v>
      </c>
      <c r="G1132" s="58">
        <f t="shared" si="36"/>
        <v>0</v>
      </c>
      <c r="H1132" s="58">
        <f t="shared" si="35"/>
        <v>0</v>
      </c>
      <c r="I1132" s="59">
        <v>0</v>
      </c>
    </row>
    <row r="1133" spans="1:9">
      <c r="A1133" s="56">
        <v>152</v>
      </c>
      <c r="B1133" s="57">
        <f>Bil!C168</f>
        <v>157</v>
      </c>
      <c r="C1133" s="57">
        <f>Bil!D168</f>
        <v>0</v>
      </c>
      <c r="D1133" s="57">
        <f>Bil!E168</f>
        <v>0</v>
      </c>
      <c r="E1133" s="57">
        <v>0</v>
      </c>
      <c r="F1133" s="57">
        <v>0</v>
      </c>
      <c r="G1133" s="58">
        <f t="shared" si="36"/>
        <v>0</v>
      </c>
      <c r="H1133" s="58">
        <f t="shared" si="35"/>
        <v>0</v>
      </c>
      <c r="I1133" s="59">
        <v>0</v>
      </c>
    </row>
    <row r="1134" spans="1:9">
      <c r="A1134" s="56">
        <v>152</v>
      </c>
      <c r="B1134" s="57">
        <f>Bil!C169</f>
        <v>158</v>
      </c>
      <c r="C1134" s="57">
        <f>Bil!D169</f>
        <v>0</v>
      </c>
      <c r="D1134" s="57">
        <f>Bil!E169</f>
        <v>0</v>
      </c>
      <c r="E1134" s="57">
        <v>0</v>
      </c>
      <c r="F1134" s="57">
        <v>0</v>
      </c>
      <c r="G1134" s="58">
        <f t="shared" si="36"/>
        <v>0</v>
      </c>
      <c r="H1134" s="58">
        <f t="shared" si="35"/>
        <v>0</v>
      </c>
      <c r="I1134" s="59">
        <v>0</v>
      </c>
    </row>
    <row r="1135" spans="1:9">
      <c r="A1135" s="56">
        <v>152</v>
      </c>
      <c r="B1135" s="57">
        <f>Bil!C170</f>
        <v>159</v>
      </c>
      <c r="C1135" s="57">
        <f>Bil!D170</f>
        <v>0</v>
      </c>
      <c r="D1135" s="57">
        <f>Bil!E170</f>
        <v>0</v>
      </c>
      <c r="E1135" s="57">
        <v>0</v>
      </c>
      <c r="F1135" s="57">
        <v>0</v>
      </c>
      <c r="G1135" s="58">
        <f>B1135/1000*C1135+B1135/500*D1135</f>
        <v>0</v>
      </c>
      <c r="H1135" s="58">
        <f>ABS(C1135-ROUND(C1135,0))+ABS(D1135-ROUND(D1135,0))</f>
        <v>0</v>
      </c>
      <c r="I1135" s="59">
        <v>0</v>
      </c>
    </row>
    <row r="1136" spans="1:9">
      <c r="A1136" s="56">
        <v>152</v>
      </c>
      <c r="B1136" s="57">
        <f>Bil!C171</f>
        <v>160</v>
      </c>
      <c r="C1136" s="57">
        <f>Bil!D171</f>
        <v>0</v>
      </c>
      <c r="D1136" s="57">
        <f>Bil!E171</f>
        <v>0</v>
      </c>
      <c r="E1136" s="57">
        <v>0</v>
      </c>
      <c r="F1136" s="57">
        <v>0</v>
      </c>
      <c r="G1136" s="58">
        <f>B1136/1000*C1136+B1136/500*D1136</f>
        <v>0</v>
      </c>
      <c r="H1136" s="58">
        <f>ABS(C1136-ROUND(C1136,0))+ABS(D1136-ROUND(D1136,0))</f>
        <v>0</v>
      </c>
      <c r="I1136" s="59">
        <v>0</v>
      </c>
    </row>
    <row r="1137" spans="1:9">
      <c r="A1137" s="56">
        <v>152</v>
      </c>
      <c r="B1137" s="57">
        <f>Bil!C172</f>
        <v>161</v>
      </c>
      <c r="C1137" s="57">
        <f>Bil!D172</f>
        <v>0</v>
      </c>
      <c r="D1137" s="57">
        <f>Bil!E172</f>
        <v>0</v>
      </c>
      <c r="E1137" s="57">
        <v>0</v>
      </c>
      <c r="F1137" s="57">
        <v>0</v>
      </c>
      <c r="G1137" s="58">
        <f>B1137/1000*C1137+B1137/500*D1137</f>
        <v>0</v>
      </c>
      <c r="H1137" s="58">
        <f>ABS(C1137-ROUND(C1137,0))+ABS(D1137-ROUND(D1137,0))</f>
        <v>0</v>
      </c>
      <c r="I1137" s="59">
        <v>0</v>
      </c>
    </row>
    <row r="1138" spans="1:9">
      <c r="A1138" s="56">
        <v>152</v>
      </c>
      <c r="B1138" s="57">
        <f>Bil!C173</f>
        <v>162</v>
      </c>
      <c r="C1138" s="57">
        <f>Bil!D173</f>
        <v>0</v>
      </c>
      <c r="D1138" s="57">
        <f>Bil!E173</f>
        <v>0</v>
      </c>
      <c r="E1138" s="57">
        <v>0</v>
      </c>
      <c r="F1138" s="57">
        <v>0</v>
      </c>
      <c r="G1138" s="58">
        <f>B1138/1000*C1138+B1138/500*D1138</f>
        <v>0</v>
      </c>
      <c r="H1138" s="58">
        <f>ABS(C1138-ROUND(C1138,0))+ABS(D1138-ROUND(D1138,0))</f>
        <v>0</v>
      </c>
      <c r="I1138" s="59">
        <v>0</v>
      </c>
    </row>
    <row r="1139" spans="1:9">
      <c r="A1139" s="56">
        <v>152</v>
      </c>
      <c r="B1139" s="57">
        <f>Bil!C174</f>
        <v>163</v>
      </c>
      <c r="C1139" s="57">
        <f>Bil!D174</f>
        <v>0</v>
      </c>
      <c r="D1139" s="57">
        <f>Bil!E174</f>
        <v>0</v>
      </c>
      <c r="E1139" s="57">
        <v>0</v>
      </c>
      <c r="F1139" s="57">
        <v>0</v>
      </c>
      <c r="G1139" s="58">
        <f>B1139/1000*C1139+B1139/500*D1139</f>
        <v>0</v>
      </c>
      <c r="H1139" s="58">
        <f>ABS(C1139-ROUND(C1139,0))+ABS(D1139-ROUND(D1139,0))</f>
        <v>0</v>
      </c>
      <c r="I1139" s="59">
        <v>0</v>
      </c>
    </row>
    <row r="1140" spans="1:9">
      <c r="A1140" s="56">
        <v>152</v>
      </c>
      <c r="B1140" s="57">
        <f>Bil!C175</f>
        <v>164</v>
      </c>
      <c r="C1140" s="57">
        <f>Bil!D175</f>
        <v>260325</v>
      </c>
      <c r="D1140" s="57">
        <f>Bil!E175</f>
        <v>238827</v>
      </c>
      <c r="E1140" s="57">
        <v>0</v>
      </c>
      <c r="F1140" s="57">
        <v>0</v>
      </c>
      <c r="G1140" s="58">
        <f t="shared" si="36"/>
        <v>121028.55600000001</v>
      </c>
      <c r="H1140" s="58">
        <f t="shared" si="35"/>
        <v>0</v>
      </c>
      <c r="I1140" s="59">
        <v>0</v>
      </c>
    </row>
    <row r="1141" spans="1:9">
      <c r="A1141" s="56">
        <v>152</v>
      </c>
      <c r="B1141" s="57">
        <f>Bil!C176</f>
        <v>165</v>
      </c>
      <c r="C1141" s="57">
        <f>Bil!D176</f>
        <v>0</v>
      </c>
      <c r="D1141" s="57">
        <f>Bil!E176</f>
        <v>0</v>
      </c>
      <c r="E1141" s="57">
        <v>0</v>
      </c>
      <c r="F1141" s="57">
        <v>0</v>
      </c>
      <c r="G1141" s="58">
        <f t="shared" si="36"/>
        <v>0</v>
      </c>
      <c r="H1141" s="58">
        <f t="shared" si="35"/>
        <v>0</v>
      </c>
      <c r="I1141" s="59">
        <v>0</v>
      </c>
    </row>
    <row r="1142" spans="1:9">
      <c r="A1142" s="56">
        <v>152</v>
      </c>
      <c r="B1142" s="57">
        <f>Bil!C177</f>
        <v>166</v>
      </c>
      <c r="C1142" s="57">
        <f>Bil!D177</f>
        <v>0</v>
      </c>
      <c r="D1142" s="57">
        <f>Bil!E177</f>
        <v>0</v>
      </c>
      <c r="E1142" s="57">
        <v>0</v>
      </c>
      <c r="F1142" s="57">
        <v>0</v>
      </c>
      <c r="G1142" s="58">
        <f t="shared" si="36"/>
        <v>0</v>
      </c>
      <c r="H1142" s="58">
        <f t="shared" si="35"/>
        <v>0</v>
      </c>
      <c r="I1142" s="59">
        <v>0</v>
      </c>
    </row>
    <row r="1143" spans="1:9">
      <c r="A1143" s="56">
        <v>152</v>
      </c>
      <c r="B1143" s="57">
        <f>Bil!C178</f>
        <v>167</v>
      </c>
      <c r="C1143" s="57">
        <f>Bil!D178</f>
        <v>260325</v>
      </c>
      <c r="D1143" s="57">
        <f>Bil!E178</f>
        <v>238827</v>
      </c>
      <c r="E1143" s="57">
        <v>0</v>
      </c>
      <c r="F1143" s="57">
        <v>0</v>
      </c>
      <c r="G1143" s="58">
        <f t="shared" si="36"/>
        <v>123242.49300000002</v>
      </c>
      <c r="H1143" s="58">
        <f t="shared" si="35"/>
        <v>0</v>
      </c>
      <c r="I1143" s="59">
        <v>0</v>
      </c>
    </row>
    <row r="1144" spans="1:9">
      <c r="A1144" s="56">
        <v>152</v>
      </c>
      <c r="B1144" s="57">
        <f>Bil!C179</f>
        <v>168</v>
      </c>
      <c r="C1144" s="57">
        <f>Bil!D179</f>
        <v>2286433</v>
      </c>
      <c r="D1144" s="57">
        <f>Bil!E179</f>
        <v>2602398</v>
      </c>
      <c r="E1144" s="57">
        <v>0</v>
      </c>
      <c r="F1144" s="57">
        <v>0</v>
      </c>
      <c r="G1144" s="58">
        <f t="shared" si="36"/>
        <v>1258526.4720000001</v>
      </c>
      <c r="H1144" s="58">
        <f t="shared" si="35"/>
        <v>0</v>
      </c>
      <c r="I1144" s="59">
        <v>0</v>
      </c>
    </row>
    <row r="1145" spans="1:9">
      <c r="A1145" s="56">
        <v>152</v>
      </c>
      <c r="B1145" s="57">
        <f>Bil!C180</f>
        <v>169</v>
      </c>
      <c r="C1145" s="57">
        <f>Bil!D180</f>
        <v>286200</v>
      </c>
      <c r="D1145" s="57">
        <f>Bil!E180</f>
        <v>368617</v>
      </c>
      <c r="E1145" s="57">
        <v>0</v>
      </c>
      <c r="F1145" s="57">
        <v>0</v>
      </c>
      <c r="G1145" s="58">
        <f t="shared" si="36"/>
        <v>172960.34600000002</v>
      </c>
      <c r="H1145" s="58">
        <f t="shared" si="35"/>
        <v>0</v>
      </c>
      <c r="I1145" s="59">
        <v>0</v>
      </c>
    </row>
    <row r="1146" spans="1:9">
      <c r="A1146" s="56">
        <v>152</v>
      </c>
      <c r="B1146" s="57">
        <f>Bil!C181</f>
        <v>170</v>
      </c>
      <c r="C1146" s="57">
        <f>Bil!D181</f>
        <v>286200</v>
      </c>
      <c r="D1146" s="57">
        <f>Bil!E181</f>
        <v>357199</v>
      </c>
      <c r="E1146" s="57">
        <v>0</v>
      </c>
      <c r="F1146" s="57">
        <v>0</v>
      </c>
      <c r="G1146" s="58">
        <f t="shared" si="36"/>
        <v>170101.66</v>
      </c>
      <c r="H1146" s="58">
        <f t="shared" si="35"/>
        <v>0</v>
      </c>
      <c r="I1146" s="59">
        <v>0</v>
      </c>
    </row>
    <row r="1147" spans="1:9">
      <c r="A1147" s="56">
        <v>152</v>
      </c>
      <c r="B1147" s="57">
        <f>Bil!C182</f>
        <v>171</v>
      </c>
      <c r="C1147" s="57">
        <f>Bil!D182</f>
        <v>254786</v>
      </c>
      <c r="D1147" s="57">
        <f>Bil!E182</f>
        <v>334262</v>
      </c>
      <c r="E1147" s="57">
        <v>0</v>
      </c>
      <c r="F1147" s="57">
        <v>0</v>
      </c>
      <c r="G1147" s="58">
        <f t="shared" si="36"/>
        <v>157886.01</v>
      </c>
      <c r="H1147" s="58">
        <f t="shared" si="35"/>
        <v>0</v>
      </c>
      <c r="I1147" s="59">
        <v>0</v>
      </c>
    </row>
    <row r="1148" spans="1:9">
      <c r="A1148" s="56">
        <v>152</v>
      </c>
      <c r="B1148" s="57">
        <f>Bil!C183</f>
        <v>172</v>
      </c>
      <c r="C1148" s="57">
        <f>Bil!D183</f>
        <v>31201</v>
      </c>
      <c r="D1148" s="57">
        <f>Bil!E183</f>
        <v>22353</v>
      </c>
      <c r="E1148" s="57">
        <v>0</v>
      </c>
      <c r="F1148" s="57">
        <v>0</v>
      </c>
      <c r="G1148" s="58">
        <f t="shared" si="36"/>
        <v>13056.003999999999</v>
      </c>
      <c r="H1148" s="58">
        <f t="shared" si="35"/>
        <v>0</v>
      </c>
      <c r="I1148" s="59">
        <v>0</v>
      </c>
    </row>
    <row r="1149" spans="1:9">
      <c r="A1149" s="56">
        <v>152</v>
      </c>
      <c r="B1149" s="57">
        <f>Bil!C184</f>
        <v>173</v>
      </c>
      <c r="C1149" s="57">
        <f>Bil!D184</f>
        <v>213</v>
      </c>
      <c r="D1149" s="57">
        <f>Bil!E184</f>
        <v>144</v>
      </c>
      <c r="E1149" s="57">
        <v>0</v>
      </c>
      <c r="F1149" s="57">
        <v>0</v>
      </c>
      <c r="G1149" s="58">
        <f t="shared" si="36"/>
        <v>86.673000000000002</v>
      </c>
      <c r="H1149" s="58">
        <f t="shared" si="35"/>
        <v>0</v>
      </c>
      <c r="I1149" s="59">
        <v>0</v>
      </c>
    </row>
    <row r="1150" spans="1:9">
      <c r="A1150" s="56">
        <v>152</v>
      </c>
      <c r="B1150" s="57">
        <f>Bil!C185</f>
        <v>174</v>
      </c>
      <c r="C1150" s="57">
        <f>Bil!D185</f>
        <v>0</v>
      </c>
      <c r="D1150" s="57">
        <f>Bil!E185</f>
        <v>0</v>
      </c>
      <c r="E1150" s="57">
        <v>0</v>
      </c>
      <c r="F1150" s="57">
        <v>0</v>
      </c>
      <c r="G1150" s="58">
        <f t="shared" si="36"/>
        <v>0</v>
      </c>
      <c r="H1150" s="58">
        <f t="shared" si="35"/>
        <v>0</v>
      </c>
      <c r="I1150" s="59">
        <v>0</v>
      </c>
    </row>
    <row r="1151" spans="1:9">
      <c r="A1151" s="56">
        <v>152</v>
      </c>
      <c r="B1151" s="57">
        <f>Bil!C186</f>
        <v>175</v>
      </c>
      <c r="C1151" s="57">
        <f>Bil!D186</f>
        <v>0</v>
      </c>
      <c r="D1151" s="57">
        <f>Bil!E186</f>
        <v>0</v>
      </c>
      <c r="E1151" s="57">
        <v>0</v>
      </c>
      <c r="F1151" s="57">
        <v>0</v>
      </c>
      <c r="G1151" s="58">
        <f t="shared" si="36"/>
        <v>0</v>
      </c>
      <c r="H1151" s="58">
        <f t="shared" si="35"/>
        <v>0</v>
      </c>
      <c r="I1151" s="59">
        <v>0</v>
      </c>
    </row>
    <row r="1152" spans="1:9">
      <c r="A1152" s="56">
        <v>152</v>
      </c>
      <c r="B1152" s="57">
        <f>Bil!C187</f>
        <v>176</v>
      </c>
      <c r="C1152" s="57">
        <f>Bil!D187</f>
        <v>213</v>
      </c>
      <c r="D1152" s="57">
        <f>Bil!E187</f>
        <v>144</v>
      </c>
      <c r="E1152" s="57">
        <v>0</v>
      </c>
      <c r="F1152" s="57">
        <v>0</v>
      </c>
      <c r="G1152" s="58">
        <f t="shared" si="36"/>
        <v>88.175999999999988</v>
      </c>
      <c r="H1152" s="58">
        <f t="shared" si="35"/>
        <v>0</v>
      </c>
      <c r="I1152" s="59">
        <v>0</v>
      </c>
    </row>
    <row r="1153" spans="1:9">
      <c r="A1153" s="56">
        <v>152</v>
      </c>
      <c r="B1153" s="57">
        <f>Bil!C188</f>
        <v>177</v>
      </c>
      <c r="C1153" s="57">
        <f>Bil!D188</f>
        <v>0</v>
      </c>
      <c r="D1153" s="57">
        <f>Bil!E188</f>
        <v>0</v>
      </c>
      <c r="E1153" s="57">
        <v>0</v>
      </c>
      <c r="F1153" s="57">
        <v>0</v>
      </c>
      <c r="G1153" s="58">
        <f t="shared" si="36"/>
        <v>0</v>
      </c>
      <c r="H1153" s="58">
        <f t="shared" si="35"/>
        <v>0</v>
      </c>
      <c r="I1153" s="59">
        <v>0</v>
      </c>
    </row>
    <row r="1154" spans="1:9">
      <c r="A1154" s="56">
        <v>152</v>
      </c>
      <c r="B1154" s="57">
        <f>Bil!C189</f>
        <v>178</v>
      </c>
      <c r="C1154" s="57">
        <f>Bil!D189</f>
        <v>0</v>
      </c>
      <c r="D1154" s="57">
        <f>Bil!E189</f>
        <v>440</v>
      </c>
      <c r="E1154" s="57">
        <v>0</v>
      </c>
      <c r="F1154" s="57">
        <v>0</v>
      </c>
      <c r="G1154" s="58">
        <f t="shared" si="36"/>
        <v>156.63999999999999</v>
      </c>
      <c r="H1154" s="58">
        <f t="shared" si="35"/>
        <v>0</v>
      </c>
      <c r="I1154" s="59">
        <v>0</v>
      </c>
    </row>
    <row r="1155" spans="1:9">
      <c r="A1155" s="56">
        <v>152</v>
      </c>
      <c r="B1155" s="57">
        <f>Bil!C190</f>
        <v>179</v>
      </c>
      <c r="C1155" s="57">
        <f>Bil!D190</f>
        <v>0</v>
      </c>
      <c r="D1155" s="57">
        <f>Bil!E190</f>
        <v>0</v>
      </c>
      <c r="E1155" s="57">
        <v>0</v>
      </c>
      <c r="F1155" s="57">
        <v>0</v>
      </c>
      <c r="G1155" s="58">
        <f t="shared" si="36"/>
        <v>0</v>
      </c>
      <c r="H1155" s="58">
        <f t="shared" si="35"/>
        <v>0</v>
      </c>
      <c r="I1155" s="59">
        <v>0</v>
      </c>
    </row>
    <row r="1156" spans="1:9">
      <c r="A1156" s="56">
        <v>152</v>
      </c>
      <c r="B1156" s="57">
        <f>Bil!C191</f>
        <v>180</v>
      </c>
      <c r="C1156" s="57">
        <f>Bil!D191</f>
        <v>0</v>
      </c>
      <c r="D1156" s="57">
        <f>Bil!E191</f>
        <v>0</v>
      </c>
      <c r="E1156" s="57">
        <v>0</v>
      </c>
      <c r="F1156" s="57">
        <v>0</v>
      </c>
      <c r="G1156" s="58">
        <f t="shared" si="36"/>
        <v>0</v>
      </c>
      <c r="H1156" s="58">
        <f t="shared" si="35"/>
        <v>0</v>
      </c>
      <c r="I1156" s="59">
        <v>0</v>
      </c>
    </row>
    <row r="1157" spans="1:9">
      <c r="A1157" s="56">
        <v>152</v>
      </c>
      <c r="B1157" s="57">
        <f>Bil!C192</f>
        <v>181</v>
      </c>
      <c r="C1157" s="57">
        <f>Bil!D192</f>
        <v>0</v>
      </c>
      <c r="D1157" s="57">
        <f>Bil!E192</f>
        <v>11418</v>
      </c>
      <c r="E1157" s="57">
        <v>0</v>
      </c>
      <c r="F1157" s="57">
        <v>0</v>
      </c>
      <c r="G1157" s="58">
        <f t="shared" si="36"/>
        <v>4133.3159999999998</v>
      </c>
      <c r="H1157" s="58">
        <f t="shared" si="35"/>
        <v>0</v>
      </c>
      <c r="I1157" s="59">
        <v>0</v>
      </c>
    </row>
    <row r="1158" spans="1:9">
      <c r="A1158" s="56">
        <v>152</v>
      </c>
      <c r="B1158" s="57">
        <f>Bil!C193</f>
        <v>182</v>
      </c>
      <c r="C1158" s="57">
        <f>Bil!D193</f>
        <v>0</v>
      </c>
      <c r="D1158" s="57">
        <f>Bil!E193</f>
        <v>0</v>
      </c>
      <c r="E1158" s="57">
        <v>0</v>
      </c>
      <c r="F1158" s="57">
        <v>0</v>
      </c>
      <c r="G1158" s="58">
        <f t="shared" si="36"/>
        <v>0</v>
      </c>
      <c r="H1158" s="58">
        <f t="shared" si="35"/>
        <v>0</v>
      </c>
      <c r="I1158" s="59">
        <v>0</v>
      </c>
    </row>
    <row r="1159" spans="1:9">
      <c r="A1159" s="56">
        <v>152</v>
      </c>
      <c r="B1159" s="57">
        <f>Bil!C194</f>
        <v>183</v>
      </c>
      <c r="C1159" s="57">
        <f>Bil!D194</f>
        <v>0</v>
      </c>
      <c r="D1159" s="57">
        <f>Bil!E194</f>
        <v>0</v>
      </c>
      <c r="E1159" s="57">
        <v>0</v>
      </c>
      <c r="F1159" s="57">
        <v>0</v>
      </c>
      <c r="G1159" s="58">
        <f t="shared" si="36"/>
        <v>0</v>
      </c>
      <c r="H1159" s="58">
        <f t="shared" si="35"/>
        <v>0</v>
      </c>
      <c r="I1159" s="59">
        <v>0</v>
      </c>
    </row>
    <row r="1160" spans="1:9">
      <c r="A1160" s="56">
        <v>152</v>
      </c>
      <c r="B1160" s="57">
        <f>Bil!C195</f>
        <v>184</v>
      </c>
      <c r="C1160" s="57">
        <f>Bil!D195</f>
        <v>0</v>
      </c>
      <c r="D1160" s="57">
        <f>Bil!E195</f>
        <v>0</v>
      </c>
      <c r="E1160" s="57">
        <v>0</v>
      </c>
      <c r="F1160" s="57">
        <v>0</v>
      </c>
      <c r="G1160" s="58">
        <f t="shared" si="36"/>
        <v>0</v>
      </c>
      <c r="H1160" s="58">
        <f t="shared" ref="H1160:H1223" si="37">ABS(C1160-ROUND(C1160,0))+ABS(D1160-ROUND(D1160,0))</f>
        <v>0</v>
      </c>
      <c r="I1160" s="59">
        <v>0</v>
      </c>
    </row>
    <row r="1161" spans="1:9">
      <c r="A1161" s="56">
        <v>152</v>
      </c>
      <c r="B1161" s="57">
        <f>Bil!C196</f>
        <v>185</v>
      </c>
      <c r="C1161" s="57">
        <f>Bil!D196</f>
        <v>0</v>
      </c>
      <c r="D1161" s="57">
        <f>Bil!E196</f>
        <v>0</v>
      </c>
      <c r="E1161" s="57">
        <v>0</v>
      </c>
      <c r="F1161" s="57">
        <v>0</v>
      </c>
      <c r="G1161" s="58">
        <f t="shared" si="36"/>
        <v>0</v>
      </c>
      <c r="H1161" s="58">
        <f t="shared" si="37"/>
        <v>0</v>
      </c>
      <c r="I1161" s="59">
        <v>0</v>
      </c>
    </row>
    <row r="1162" spans="1:9">
      <c r="A1162" s="56">
        <v>152</v>
      </c>
      <c r="B1162" s="57">
        <f>Bil!C197</f>
        <v>186</v>
      </c>
      <c r="C1162" s="57">
        <f>Bil!D197</f>
        <v>0</v>
      </c>
      <c r="D1162" s="57">
        <f>Bil!E197</f>
        <v>0</v>
      </c>
      <c r="E1162" s="57">
        <v>0</v>
      </c>
      <c r="F1162" s="57">
        <v>0</v>
      </c>
      <c r="G1162" s="58">
        <f t="shared" si="36"/>
        <v>0</v>
      </c>
      <c r="H1162" s="58">
        <f t="shared" si="37"/>
        <v>0</v>
      </c>
      <c r="I1162" s="59">
        <v>0</v>
      </c>
    </row>
    <row r="1163" spans="1:9">
      <c r="A1163" s="56">
        <v>152</v>
      </c>
      <c r="B1163" s="57">
        <f>Bil!C198</f>
        <v>187</v>
      </c>
      <c r="C1163" s="57">
        <f>Bil!D198</f>
        <v>0</v>
      </c>
      <c r="D1163" s="57">
        <f>Bil!E198</f>
        <v>0</v>
      </c>
      <c r="E1163" s="57">
        <v>0</v>
      </c>
      <c r="F1163" s="57">
        <v>0</v>
      </c>
      <c r="G1163" s="58">
        <f t="shared" si="36"/>
        <v>0</v>
      </c>
      <c r="H1163" s="58">
        <f t="shared" si="37"/>
        <v>0</v>
      </c>
      <c r="I1163" s="59">
        <v>0</v>
      </c>
    </row>
    <row r="1164" spans="1:9">
      <c r="A1164" s="56">
        <v>152</v>
      </c>
      <c r="B1164" s="57">
        <f>Bil!C199</f>
        <v>188</v>
      </c>
      <c r="C1164" s="57">
        <f>Bil!D199</f>
        <v>0</v>
      </c>
      <c r="D1164" s="57">
        <f>Bil!E199</f>
        <v>0</v>
      </c>
      <c r="E1164" s="57">
        <v>0</v>
      </c>
      <c r="F1164" s="57">
        <v>0</v>
      </c>
      <c r="G1164" s="58">
        <f t="shared" si="36"/>
        <v>0</v>
      </c>
      <c r="H1164" s="58">
        <f t="shared" si="37"/>
        <v>0</v>
      </c>
      <c r="I1164" s="59">
        <v>0</v>
      </c>
    </row>
    <row r="1165" spans="1:9">
      <c r="A1165" s="56">
        <v>152</v>
      </c>
      <c r="B1165" s="57">
        <f>Bil!C200</f>
        <v>189</v>
      </c>
      <c r="C1165" s="57">
        <f>Bil!D200</f>
        <v>0</v>
      </c>
      <c r="D1165" s="57">
        <f>Bil!E200</f>
        <v>0</v>
      </c>
      <c r="E1165" s="57">
        <v>0</v>
      </c>
      <c r="F1165" s="57">
        <v>0</v>
      </c>
      <c r="G1165" s="58">
        <f t="shared" si="36"/>
        <v>0</v>
      </c>
      <c r="H1165" s="58">
        <f t="shared" si="37"/>
        <v>0</v>
      </c>
      <c r="I1165" s="59">
        <v>0</v>
      </c>
    </row>
    <row r="1166" spans="1:9">
      <c r="A1166" s="56">
        <v>152</v>
      </c>
      <c r="B1166" s="57">
        <f>Bil!C201</f>
        <v>190</v>
      </c>
      <c r="C1166" s="57">
        <f>Bil!D201</f>
        <v>0</v>
      </c>
      <c r="D1166" s="57">
        <f>Bil!E201</f>
        <v>0</v>
      </c>
      <c r="E1166" s="57">
        <v>0</v>
      </c>
      <c r="F1166" s="57">
        <v>0</v>
      </c>
      <c r="G1166" s="58">
        <f t="shared" si="36"/>
        <v>0</v>
      </c>
      <c r="H1166" s="58">
        <f t="shared" si="37"/>
        <v>0</v>
      </c>
      <c r="I1166" s="59">
        <v>0</v>
      </c>
    </row>
    <row r="1167" spans="1:9">
      <c r="A1167" s="56">
        <v>152</v>
      </c>
      <c r="B1167" s="57">
        <f>Bil!C202</f>
        <v>191</v>
      </c>
      <c r="C1167" s="57">
        <f>Bil!D202</f>
        <v>0</v>
      </c>
      <c r="D1167" s="57">
        <f>Bil!E202</f>
        <v>0</v>
      </c>
      <c r="E1167" s="57">
        <v>0</v>
      </c>
      <c r="F1167" s="57">
        <v>0</v>
      </c>
      <c r="G1167" s="58">
        <f t="shared" si="36"/>
        <v>0</v>
      </c>
      <c r="H1167" s="58">
        <f t="shared" si="37"/>
        <v>0</v>
      </c>
      <c r="I1167" s="59">
        <v>0</v>
      </c>
    </row>
    <row r="1168" spans="1:9">
      <c r="A1168" s="56">
        <v>152</v>
      </c>
      <c r="B1168" s="57">
        <f>Bil!C203</f>
        <v>192</v>
      </c>
      <c r="C1168" s="57">
        <f>Bil!D203</f>
        <v>0</v>
      </c>
      <c r="D1168" s="57">
        <f>Bil!E203</f>
        <v>0</v>
      </c>
      <c r="E1168" s="57">
        <v>0</v>
      </c>
      <c r="F1168" s="57">
        <v>0</v>
      </c>
      <c r="G1168" s="58">
        <f t="shared" si="36"/>
        <v>0</v>
      </c>
      <c r="H1168" s="58">
        <f t="shared" si="37"/>
        <v>0</v>
      </c>
      <c r="I1168" s="59">
        <v>0</v>
      </c>
    </row>
    <row r="1169" spans="1:9">
      <c r="A1169" s="56">
        <v>152</v>
      </c>
      <c r="B1169" s="57">
        <f>Bil!C204</f>
        <v>193</v>
      </c>
      <c r="C1169" s="57">
        <f>Bil!D204</f>
        <v>0</v>
      </c>
      <c r="D1169" s="57">
        <f>Bil!E204</f>
        <v>0</v>
      </c>
      <c r="E1169" s="57">
        <v>0</v>
      </c>
      <c r="F1169" s="57">
        <v>0</v>
      </c>
      <c r="G1169" s="58">
        <f t="shared" si="36"/>
        <v>0</v>
      </c>
      <c r="H1169" s="58">
        <f t="shared" si="37"/>
        <v>0</v>
      </c>
      <c r="I1169" s="59">
        <v>0</v>
      </c>
    </row>
    <row r="1170" spans="1:9">
      <c r="A1170" s="56">
        <v>152</v>
      </c>
      <c r="B1170" s="57">
        <f>Bil!C205</f>
        <v>194</v>
      </c>
      <c r="C1170" s="57">
        <f>Bil!D205</f>
        <v>0</v>
      </c>
      <c r="D1170" s="57">
        <f>Bil!E205</f>
        <v>0</v>
      </c>
      <c r="E1170" s="57">
        <v>0</v>
      </c>
      <c r="F1170" s="57">
        <v>0</v>
      </c>
      <c r="G1170" s="58">
        <f t="shared" si="36"/>
        <v>0</v>
      </c>
      <c r="H1170" s="58">
        <f t="shared" si="37"/>
        <v>0</v>
      </c>
      <c r="I1170" s="59">
        <v>0</v>
      </c>
    </row>
    <row r="1171" spans="1:9">
      <c r="A1171" s="56">
        <v>152</v>
      </c>
      <c r="B1171" s="57">
        <f>Bil!C206</f>
        <v>195</v>
      </c>
      <c r="C1171" s="57">
        <f>Bil!D206</f>
        <v>0</v>
      </c>
      <c r="D1171" s="57">
        <f>Bil!E206</f>
        <v>0</v>
      </c>
      <c r="E1171" s="57">
        <v>0</v>
      </c>
      <c r="F1171" s="57">
        <v>0</v>
      </c>
      <c r="G1171" s="58">
        <f t="shared" si="36"/>
        <v>0</v>
      </c>
      <c r="H1171" s="58">
        <f t="shared" si="37"/>
        <v>0</v>
      </c>
      <c r="I1171" s="59">
        <v>0</v>
      </c>
    </row>
    <row r="1172" spans="1:9">
      <c r="A1172" s="56">
        <v>152</v>
      </c>
      <c r="B1172" s="57">
        <f>Bil!C207</f>
        <v>196</v>
      </c>
      <c r="C1172" s="57">
        <f>Bil!D207</f>
        <v>0</v>
      </c>
      <c r="D1172" s="57">
        <f>Bil!E207</f>
        <v>0</v>
      </c>
      <c r="E1172" s="57">
        <v>0</v>
      </c>
      <c r="F1172" s="57">
        <v>0</v>
      </c>
      <c r="G1172" s="58">
        <f t="shared" si="36"/>
        <v>0</v>
      </c>
      <c r="H1172" s="58">
        <f t="shared" si="37"/>
        <v>0</v>
      </c>
      <c r="I1172" s="59">
        <v>0</v>
      </c>
    </row>
    <row r="1173" spans="1:9">
      <c r="A1173" s="56">
        <v>152</v>
      </c>
      <c r="B1173" s="57">
        <f>Bil!C208</f>
        <v>197</v>
      </c>
      <c r="C1173" s="57">
        <f>Bil!D208</f>
        <v>0</v>
      </c>
      <c r="D1173" s="57">
        <f>Bil!E208</f>
        <v>0</v>
      </c>
      <c r="E1173" s="57">
        <v>0</v>
      </c>
      <c r="F1173" s="57">
        <v>0</v>
      </c>
      <c r="G1173" s="58">
        <f t="shared" si="36"/>
        <v>0</v>
      </c>
      <c r="H1173" s="58">
        <f t="shared" si="37"/>
        <v>0</v>
      </c>
      <c r="I1173" s="59">
        <v>0</v>
      </c>
    </row>
    <row r="1174" spans="1:9">
      <c r="A1174" s="56">
        <v>152</v>
      </c>
      <c r="B1174" s="57">
        <f>Bil!C209</f>
        <v>198</v>
      </c>
      <c r="C1174" s="57">
        <f>Bil!D209</f>
        <v>0</v>
      </c>
      <c r="D1174" s="57">
        <f>Bil!E209</f>
        <v>0</v>
      </c>
      <c r="E1174" s="57">
        <v>0</v>
      </c>
      <c r="F1174" s="57">
        <v>0</v>
      </c>
      <c r="G1174" s="58">
        <f t="shared" si="36"/>
        <v>0</v>
      </c>
      <c r="H1174" s="58">
        <f t="shared" si="37"/>
        <v>0</v>
      </c>
      <c r="I1174" s="59">
        <v>0</v>
      </c>
    </row>
    <row r="1175" spans="1:9">
      <c r="A1175" s="56">
        <v>152</v>
      </c>
      <c r="B1175" s="57">
        <f>Bil!C210</f>
        <v>199</v>
      </c>
      <c r="C1175" s="57">
        <f>Bil!D210</f>
        <v>0</v>
      </c>
      <c r="D1175" s="57">
        <f>Bil!E210</f>
        <v>0</v>
      </c>
      <c r="E1175" s="57">
        <v>0</v>
      </c>
      <c r="F1175" s="57">
        <v>0</v>
      </c>
      <c r="G1175" s="58">
        <f t="shared" ref="G1175:G1238" si="38">B1175/1000*C1175+B1175/500*D1175</f>
        <v>0</v>
      </c>
      <c r="H1175" s="58">
        <f t="shared" si="37"/>
        <v>0</v>
      </c>
      <c r="I1175" s="59">
        <v>0</v>
      </c>
    </row>
    <row r="1176" spans="1:9">
      <c r="A1176" s="56">
        <v>152</v>
      </c>
      <c r="B1176" s="57">
        <f>Bil!C211</f>
        <v>200</v>
      </c>
      <c r="C1176" s="57">
        <f>Bil!D211</f>
        <v>0</v>
      </c>
      <c r="D1176" s="57">
        <f>Bil!E211</f>
        <v>0</v>
      </c>
      <c r="E1176" s="57">
        <v>0</v>
      </c>
      <c r="F1176" s="57">
        <v>0</v>
      </c>
      <c r="G1176" s="58">
        <f t="shared" si="38"/>
        <v>0</v>
      </c>
      <c r="H1176" s="58">
        <f t="shared" si="37"/>
        <v>0</v>
      </c>
      <c r="I1176" s="59">
        <v>0</v>
      </c>
    </row>
    <row r="1177" spans="1:9">
      <c r="A1177" s="56">
        <v>152</v>
      </c>
      <c r="B1177" s="57">
        <f>Bil!C212</f>
        <v>201</v>
      </c>
      <c r="C1177" s="57">
        <f>Bil!D212</f>
        <v>0</v>
      </c>
      <c r="D1177" s="57">
        <f>Bil!E212</f>
        <v>0</v>
      </c>
      <c r="E1177" s="57">
        <v>0</v>
      </c>
      <c r="F1177" s="57">
        <v>0</v>
      </c>
      <c r="G1177" s="58">
        <f t="shared" si="38"/>
        <v>0</v>
      </c>
      <c r="H1177" s="58">
        <f t="shared" si="37"/>
        <v>0</v>
      </c>
      <c r="I1177" s="59">
        <v>0</v>
      </c>
    </row>
    <row r="1178" spans="1:9">
      <c r="A1178" s="56">
        <v>152</v>
      </c>
      <c r="B1178" s="57">
        <f>Bil!C213</f>
        <v>202</v>
      </c>
      <c r="C1178" s="57">
        <f>Bil!D213</f>
        <v>0</v>
      </c>
      <c r="D1178" s="57">
        <f>Bil!E213</f>
        <v>0</v>
      </c>
      <c r="E1178" s="57">
        <v>0</v>
      </c>
      <c r="F1178" s="57">
        <v>0</v>
      </c>
      <c r="G1178" s="58">
        <f t="shared" si="38"/>
        <v>0</v>
      </c>
      <c r="H1178" s="58">
        <f t="shared" si="37"/>
        <v>0</v>
      </c>
      <c r="I1178" s="59">
        <v>0</v>
      </c>
    </row>
    <row r="1179" spans="1:9">
      <c r="A1179" s="56">
        <v>152</v>
      </c>
      <c r="B1179" s="57">
        <f>Bil!C214</f>
        <v>203</v>
      </c>
      <c r="C1179" s="57">
        <f>Bil!D214</f>
        <v>0</v>
      </c>
      <c r="D1179" s="57">
        <f>Bil!E214</f>
        <v>0</v>
      </c>
      <c r="E1179" s="57">
        <v>0</v>
      </c>
      <c r="F1179" s="57">
        <v>0</v>
      </c>
      <c r="G1179" s="58">
        <f t="shared" si="38"/>
        <v>0</v>
      </c>
      <c r="H1179" s="58">
        <f t="shared" si="37"/>
        <v>0</v>
      </c>
      <c r="I1179" s="59">
        <v>0</v>
      </c>
    </row>
    <row r="1180" spans="1:9">
      <c r="A1180" s="56">
        <v>152</v>
      </c>
      <c r="B1180" s="57">
        <f>Bil!C215</f>
        <v>204</v>
      </c>
      <c r="C1180" s="57">
        <f>Bil!D215</f>
        <v>0</v>
      </c>
      <c r="D1180" s="57">
        <f>Bil!E215</f>
        <v>0</v>
      </c>
      <c r="E1180" s="57">
        <v>0</v>
      </c>
      <c r="F1180" s="57">
        <v>0</v>
      </c>
      <c r="G1180" s="58">
        <f t="shared" si="38"/>
        <v>0</v>
      </c>
      <c r="H1180" s="58">
        <f t="shared" si="37"/>
        <v>0</v>
      </c>
      <c r="I1180" s="59">
        <v>0</v>
      </c>
    </row>
    <row r="1181" spans="1:9">
      <c r="A1181" s="56">
        <v>152</v>
      </c>
      <c r="B1181" s="57">
        <f>Bil!C216</f>
        <v>205</v>
      </c>
      <c r="C1181" s="57">
        <f>Bil!D216</f>
        <v>0</v>
      </c>
      <c r="D1181" s="57">
        <f>Bil!E216</f>
        <v>0</v>
      </c>
      <c r="E1181" s="57">
        <v>0</v>
      </c>
      <c r="F1181" s="57">
        <v>0</v>
      </c>
      <c r="G1181" s="58">
        <f t="shared" si="38"/>
        <v>0</v>
      </c>
      <c r="H1181" s="58">
        <f t="shared" si="37"/>
        <v>0</v>
      </c>
      <c r="I1181" s="59">
        <v>0</v>
      </c>
    </row>
    <row r="1182" spans="1:9">
      <c r="A1182" s="56">
        <v>152</v>
      </c>
      <c r="B1182" s="57">
        <f>Bil!C217</f>
        <v>206</v>
      </c>
      <c r="C1182" s="57">
        <f>Bil!D217</f>
        <v>0</v>
      </c>
      <c r="D1182" s="57">
        <f>Bil!E217</f>
        <v>0</v>
      </c>
      <c r="E1182" s="57">
        <v>0</v>
      </c>
      <c r="F1182" s="57">
        <v>0</v>
      </c>
      <c r="G1182" s="58">
        <f t="shared" si="38"/>
        <v>0</v>
      </c>
      <c r="H1182" s="58">
        <f t="shared" si="37"/>
        <v>0</v>
      </c>
      <c r="I1182" s="59">
        <v>0</v>
      </c>
    </row>
    <row r="1183" spans="1:9">
      <c r="A1183" s="56">
        <v>152</v>
      </c>
      <c r="B1183" s="57">
        <f>Bil!C218</f>
        <v>207</v>
      </c>
      <c r="C1183" s="57">
        <f>Bil!D218</f>
        <v>0</v>
      </c>
      <c r="D1183" s="57">
        <f>Bil!E218</f>
        <v>0</v>
      </c>
      <c r="E1183" s="57">
        <v>0</v>
      </c>
      <c r="F1183" s="57">
        <v>0</v>
      </c>
      <c r="G1183" s="58">
        <f t="shared" si="38"/>
        <v>0</v>
      </c>
      <c r="H1183" s="58">
        <f t="shared" si="37"/>
        <v>0</v>
      </c>
      <c r="I1183" s="59">
        <v>0</v>
      </c>
    </row>
    <row r="1184" spans="1:9">
      <c r="A1184" s="56">
        <v>152</v>
      </c>
      <c r="B1184" s="57">
        <f>Bil!C219</f>
        <v>208</v>
      </c>
      <c r="C1184" s="57">
        <f>Bil!D219</f>
        <v>0</v>
      </c>
      <c r="D1184" s="57">
        <f>Bil!E219</f>
        <v>0</v>
      </c>
      <c r="E1184" s="57">
        <v>0</v>
      </c>
      <c r="F1184" s="57">
        <v>0</v>
      </c>
      <c r="G1184" s="58">
        <f t="shared" si="38"/>
        <v>0</v>
      </c>
      <c r="H1184" s="58">
        <f t="shared" si="37"/>
        <v>0</v>
      </c>
      <c r="I1184" s="59">
        <v>0</v>
      </c>
    </row>
    <row r="1185" spans="1:9">
      <c r="A1185" s="56">
        <v>152</v>
      </c>
      <c r="B1185" s="57">
        <f>Bil!C220</f>
        <v>209</v>
      </c>
      <c r="C1185" s="57">
        <f>Bil!D220</f>
        <v>0</v>
      </c>
      <c r="D1185" s="57">
        <f>Bil!E220</f>
        <v>0</v>
      </c>
      <c r="E1185" s="57">
        <v>0</v>
      </c>
      <c r="F1185" s="57">
        <v>0</v>
      </c>
      <c r="G1185" s="58">
        <f t="shared" si="38"/>
        <v>0</v>
      </c>
      <c r="H1185" s="58">
        <f t="shared" si="37"/>
        <v>0</v>
      </c>
      <c r="I1185" s="59">
        <v>0</v>
      </c>
    </row>
    <row r="1186" spans="1:9">
      <c r="A1186" s="56">
        <v>152</v>
      </c>
      <c r="B1186" s="57">
        <f>Bil!C221</f>
        <v>210</v>
      </c>
      <c r="C1186" s="57">
        <f>Bil!D221</f>
        <v>0</v>
      </c>
      <c r="D1186" s="57">
        <f>Bil!E221</f>
        <v>0</v>
      </c>
      <c r="E1186" s="57">
        <v>0</v>
      </c>
      <c r="F1186" s="57">
        <v>0</v>
      </c>
      <c r="G1186" s="58">
        <f t="shared" si="38"/>
        <v>0</v>
      </c>
      <c r="H1186" s="58">
        <f t="shared" si="37"/>
        <v>0</v>
      </c>
      <c r="I1186" s="59">
        <v>0</v>
      </c>
    </row>
    <row r="1187" spans="1:9">
      <c r="A1187" s="56">
        <v>152</v>
      </c>
      <c r="B1187" s="57">
        <f>Bil!C222</f>
        <v>211</v>
      </c>
      <c r="C1187" s="57">
        <f>Bil!D222</f>
        <v>0</v>
      </c>
      <c r="D1187" s="57">
        <f>Bil!E222</f>
        <v>0</v>
      </c>
      <c r="E1187" s="57">
        <v>0</v>
      </c>
      <c r="F1187" s="57">
        <v>0</v>
      </c>
      <c r="G1187" s="58">
        <f t="shared" si="38"/>
        <v>0</v>
      </c>
      <c r="H1187" s="58">
        <f t="shared" si="37"/>
        <v>0</v>
      </c>
      <c r="I1187" s="59">
        <v>0</v>
      </c>
    </row>
    <row r="1188" spans="1:9">
      <c r="A1188" s="56">
        <v>152</v>
      </c>
      <c r="B1188" s="57">
        <f>Bil!C223</f>
        <v>212</v>
      </c>
      <c r="C1188" s="57">
        <f>Bil!D223</f>
        <v>0</v>
      </c>
      <c r="D1188" s="57">
        <f>Bil!E223</f>
        <v>0</v>
      </c>
      <c r="E1188" s="57">
        <v>0</v>
      </c>
      <c r="F1188" s="57">
        <v>0</v>
      </c>
      <c r="G1188" s="58">
        <f t="shared" si="38"/>
        <v>0</v>
      </c>
      <c r="H1188" s="58">
        <f t="shared" si="37"/>
        <v>0</v>
      </c>
      <c r="I1188" s="59">
        <v>0</v>
      </c>
    </row>
    <row r="1189" spans="1:9">
      <c r="A1189" s="56">
        <v>152</v>
      </c>
      <c r="B1189" s="57">
        <f>Bil!C224</f>
        <v>213</v>
      </c>
      <c r="C1189" s="57">
        <f>Bil!D224</f>
        <v>0</v>
      </c>
      <c r="D1189" s="57">
        <f>Bil!E224</f>
        <v>0</v>
      </c>
      <c r="E1189" s="57">
        <v>0</v>
      </c>
      <c r="F1189" s="57">
        <v>0</v>
      </c>
      <c r="G1189" s="58">
        <f t="shared" si="38"/>
        <v>0</v>
      </c>
      <c r="H1189" s="58">
        <f t="shared" si="37"/>
        <v>0</v>
      </c>
      <c r="I1189" s="59">
        <v>0</v>
      </c>
    </row>
    <row r="1190" spans="1:9">
      <c r="A1190" s="56">
        <v>152</v>
      </c>
      <c r="B1190" s="57">
        <f>Bil!C225</f>
        <v>214</v>
      </c>
      <c r="C1190" s="57">
        <f>Bil!D225</f>
        <v>0</v>
      </c>
      <c r="D1190" s="57">
        <f>Bil!E225</f>
        <v>0</v>
      </c>
      <c r="E1190" s="57">
        <v>0</v>
      </c>
      <c r="F1190" s="57">
        <v>0</v>
      </c>
      <c r="G1190" s="58">
        <f t="shared" si="38"/>
        <v>0</v>
      </c>
      <c r="H1190" s="58">
        <f t="shared" si="37"/>
        <v>0</v>
      </c>
      <c r="I1190" s="59">
        <v>0</v>
      </c>
    </row>
    <row r="1191" spans="1:9">
      <c r="A1191" s="56">
        <v>152</v>
      </c>
      <c r="B1191" s="57">
        <f>Bil!C226</f>
        <v>215</v>
      </c>
      <c r="C1191" s="57">
        <f>Bil!D226</f>
        <v>0</v>
      </c>
      <c r="D1191" s="57">
        <f>Bil!E226</f>
        <v>0</v>
      </c>
      <c r="E1191" s="57">
        <v>0</v>
      </c>
      <c r="F1191" s="57">
        <v>0</v>
      </c>
      <c r="G1191" s="58">
        <f t="shared" si="38"/>
        <v>0</v>
      </c>
      <c r="H1191" s="58">
        <f t="shared" si="37"/>
        <v>0</v>
      </c>
      <c r="I1191" s="59">
        <v>0</v>
      </c>
    </row>
    <row r="1192" spans="1:9">
      <c r="A1192" s="56">
        <v>152</v>
      </c>
      <c r="B1192" s="57">
        <f>Bil!C227</f>
        <v>216</v>
      </c>
      <c r="C1192" s="57">
        <f>Bil!D227</f>
        <v>0</v>
      </c>
      <c r="D1192" s="57">
        <f>Bil!E227</f>
        <v>0</v>
      </c>
      <c r="E1192" s="57">
        <v>0</v>
      </c>
      <c r="F1192" s="57">
        <v>0</v>
      </c>
      <c r="G1192" s="58">
        <f t="shared" si="38"/>
        <v>0</v>
      </c>
      <c r="H1192" s="58">
        <f t="shared" si="37"/>
        <v>0</v>
      </c>
      <c r="I1192" s="59">
        <v>0</v>
      </c>
    </row>
    <row r="1193" spans="1:9">
      <c r="A1193" s="56">
        <v>152</v>
      </c>
      <c r="B1193" s="57">
        <f>Bil!C228</f>
        <v>217</v>
      </c>
      <c r="C1193" s="57">
        <f>Bil!D228</f>
        <v>0</v>
      </c>
      <c r="D1193" s="57">
        <f>Bil!E228</f>
        <v>0</v>
      </c>
      <c r="E1193" s="57">
        <v>0</v>
      </c>
      <c r="F1193" s="57">
        <v>0</v>
      </c>
      <c r="G1193" s="58">
        <f t="shared" si="38"/>
        <v>0</v>
      </c>
      <c r="H1193" s="58">
        <f t="shared" si="37"/>
        <v>0</v>
      </c>
      <c r="I1193" s="59">
        <v>0</v>
      </c>
    </row>
    <row r="1194" spans="1:9">
      <c r="A1194" s="56">
        <v>152</v>
      </c>
      <c r="B1194" s="57">
        <f>Bil!C229</f>
        <v>218</v>
      </c>
      <c r="C1194" s="57">
        <f>Bil!D229</f>
        <v>0</v>
      </c>
      <c r="D1194" s="57">
        <f>Bil!E229</f>
        <v>0</v>
      </c>
      <c r="E1194" s="57">
        <v>0</v>
      </c>
      <c r="F1194" s="57">
        <v>0</v>
      </c>
      <c r="G1194" s="58">
        <f t="shared" si="38"/>
        <v>0</v>
      </c>
      <c r="H1194" s="58">
        <f t="shared" si="37"/>
        <v>0</v>
      </c>
      <c r="I1194" s="59">
        <v>0</v>
      </c>
    </row>
    <row r="1195" spans="1:9">
      <c r="A1195" s="56">
        <v>152</v>
      </c>
      <c r="B1195" s="57">
        <f>Bil!C230</f>
        <v>219</v>
      </c>
      <c r="C1195" s="57">
        <f>Bil!D230</f>
        <v>0</v>
      </c>
      <c r="D1195" s="57">
        <f>Bil!E230</f>
        <v>0</v>
      </c>
      <c r="E1195" s="57">
        <v>0</v>
      </c>
      <c r="F1195" s="57">
        <v>0</v>
      </c>
      <c r="G1195" s="58">
        <f t="shared" si="38"/>
        <v>0</v>
      </c>
      <c r="H1195" s="58">
        <f t="shared" si="37"/>
        <v>0</v>
      </c>
      <c r="I1195" s="59">
        <v>0</v>
      </c>
    </row>
    <row r="1196" spans="1:9">
      <c r="A1196" s="56">
        <v>152</v>
      </c>
      <c r="B1196" s="57">
        <f>Bil!C231</f>
        <v>220</v>
      </c>
      <c r="C1196" s="57">
        <f>Bil!D231</f>
        <v>0</v>
      </c>
      <c r="D1196" s="57">
        <f>Bil!E231</f>
        <v>0</v>
      </c>
      <c r="E1196" s="57">
        <v>0</v>
      </c>
      <c r="F1196" s="57">
        <v>0</v>
      </c>
      <c r="G1196" s="58">
        <f t="shared" si="38"/>
        <v>0</v>
      </c>
      <c r="H1196" s="58">
        <f t="shared" si="37"/>
        <v>0</v>
      </c>
      <c r="I1196" s="59">
        <v>0</v>
      </c>
    </row>
    <row r="1197" spans="1:9">
      <c r="A1197" s="56">
        <v>152</v>
      </c>
      <c r="B1197" s="57">
        <f>Bil!C232</f>
        <v>221</v>
      </c>
      <c r="C1197" s="57">
        <f>Bil!D232</f>
        <v>0</v>
      </c>
      <c r="D1197" s="57">
        <f>Bil!E232</f>
        <v>0</v>
      </c>
      <c r="E1197" s="57">
        <v>0</v>
      </c>
      <c r="F1197" s="57">
        <v>0</v>
      </c>
      <c r="G1197" s="58">
        <f t="shared" si="38"/>
        <v>0</v>
      </c>
      <c r="H1197" s="58">
        <f t="shared" si="37"/>
        <v>0</v>
      </c>
      <c r="I1197" s="59">
        <v>0</v>
      </c>
    </row>
    <row r="1198" spans="1:9">
      <c r="A1198" s="56">
        <v>152</v>
      </c>
      <c r="B1198" s="57">
        <f>Bil!C233</f>
        <v>222</v>
      </c>
      <c r="C1198" s="57">
        <f>Bil!D233</f>
        <v>0</v>
      </c>
      <c r="D1198" s="57">
        <f>Bil!E233</f>
        <v>0</v>
      </c>
      <c r="E1198" s="57">
        <v>0</v>
      </c>
      <c r="F1198" s="57">
        <v>0</v>
      </c>
      <c r="G1198" s="58">
        <f t="shared" si="38"/>
        <v>0</v>
      </c>
      <c r="H1198" s="58">
        <f t="shared" si="37"/>
        <v>0</v>
      </c>
      <c r="I1198" s="59">
        <v>0</v>
      </c>
    </row>
    <row r="1199" spans="1:9">
      <c r="A1199" s="56">
        <v>152</v>
      </c>
      <c r="B1199" s="57">
        <f>Bil!C234</f>
        <v>223</v>
      </c>
      <c r="C1199" s="57">
        <f>Bil!D234</f>
        <v>0</v>
      </c>
      <c r="D1199" s="57">
        <f>Bil!E234</f>
        <v>0</v>
      </c>
      <c r="E1199" s="57">
        <v>0</v>
      </c>
      <c r="F1199" s="57">
        <v>0</v>
      </c>
      <c r="G1199" s="58">
        <f t="shared" si="38"/>
        <v>0</v>
      </c>
      <c r="H1199" s="58">
        <f t="shared" si="37"/>
        <v>0</v>
      </c>
      <c r="I1199" s="59">
        <v>0</v>
      </c>
    </row>
    <row r="1200" spans="1:9">
      <c r="A1200" s="56">
        <v>152</v>
      </c>
      <c r="B1200" s="57">
        <f>Bil!C235</f>
        <v>224</v>
      </c>
      <c r="C1200" s="57">
        <f>Bil!D235</f>
        <v>0</v>
      </c>
      <c r="D1200" s="57">
        <f>Bil!E235</f>
        <v>0</v>
      </c>
      <c r="E1200" s="57">
        <v>0</v>
      </c>
      <c r="F1200" s="57">
        <v>0</v>
      </c>
      <c r="G1200" s="58">
        <f t="shared" si="38"/>
        <v>0</v>
      </c>
      <c r="H1200" s="58">
        <f t="shared" si="37"/>
        <v>0</v>
      </c>
      <c r="I1200" s="59">
        <v>0</v>
      </c>
    </row>
    <row r="1201" spans="1:9">
      <c r="A1201" s="56">
        <v>152</v>
      </c>
      <c r="B1201" s="57">
        <f>Bil!C236</f>
        <v>225</v>
      </c>
      <c r="C1201" s="57">
        <f>Bil!D236</f>
        <v>0</v>
      </c>
      <c r="D1201" s="57">
        <f>Bil!E236</f>
        <v>0</v>
      </c>
      <c r="E1201" s="57">
        <v>0</v>
      </c>
      <c r="F1201" s="57">
        <v>0</v>
      </c>
      <c r="G1201" s="58">
        <f t="shared" si="38"/>
        <v>0</v>
      </c>
      <c r="H1201" s="58">
        <f t="shared" si="37"/>
        <v>0</v>
      </c>
      <c r="I1201" s="59">
        <v>0</v>
      </c>
    </row>
    <row r="1202" spans="1:9">
      <c r="A1202" s="56">
        <v>152</v>
      </c>
      <c r="B1202" s="57">
        <f>Bil!C237</f>
        <v>226</v>
      </c>
      <c r="C1202" s="57">
        <f>Bil!D237</f>
        <v>0</v>
      </c>
      <c r="D1202" s="57">
        <f>Bil!E237</f>
        <v>0</v>
      </c>
      <c r="E1202" s="57">
        <v>0</v>
      </c>
      <c r="F1202" s="57">
        <v>0</v>
      </c>
      <c r="G1202" s="58">
        <f t="shared" si="38"/>
        <v>0</v>
      </c>
      <c r="H1202" s="58">
        <f t="shared" si="37"/>
        <v>0</v>
      </c>
      <c r="I1202" s="59">
        <v>0</v>
      </c>
    </row>
    <row r="1203" spans="1:9">
      <c r="A1203" s="56">
        <v>152</v>
      </c>
      <c r="B1203" s="57">
        <f>Bil!C238</f>
        <v>227</v>
      </c>
      <c r="C1203" s="57">
        <f>Bil!D238</f>
        <v>0</v>
      </c>
      <c r="D1203" s="57">
        <f>Bil!E238</f>
        <v>0</v>
      </c>
      <c r="E1203" s="57">
        <v>0</v>
      </c>
      <c r="F1203" s="57">
        <v>0</v>
      </c>
      <c r="G1203" s="58">
        <f t="shared" si="38"/>
        <v>0</v>
      </c>
      <c r="H1203" s="58">
        <f t="shared" si="37"/>
        <v>0</v>
      </c>
      <c r="I1203" s="59">
        <v>0</v>
      </c>
    </row>
    <row r="1204" spans="1:9">
      <c r="A1204" s="56">
        <v>152</v>
      </c>
      <c r="B1204" s="57">
        <f>Bil!C239</f>
        <v>228</v>
      </c>
      <c r="C1204" s="57">
        <f>Bil!D239</f>
        <v>0</v>
      </c>
      <c r="D1204" s="57">
        <f>Bil!E239</f>
        <v>0</v>
      </c>
      <c r="E1204" s="57">
        <v>0</v>
      </c>
      <c r="F1204" s="57">
        <v>0</v>
      </c>
      <c r="G1204" s="58">
        <f t="shared" si="38"/>
        <v>0</v>
      </c>
      <c r="H1204" s="58">
        <f t="shared" si="37"/>
        <v>0</v>
      </c>
      <c r="I1204" s="59">
        <v>0</v>
      </c>
    </row>
    <row r="1205" spans="1:9">
      <c r="A1205" s="56">
        <v>152</v>
      </c>
      <c r="B1205" s="57">
        <f>Bil!C240</f>
        <v>229</v>
      </c>
      <c r="C1205" s="57">
        <f>Bil!D240</f>
        <v>2000233</v>
      </c>
      <c r="D1205" s="57">
        <f>Bil!E240</f>
        <v>2233781</v>
      </c>
      <c r="E1205" s="57">
        <v>0</v>
      </c>
      <c r="F1205" s="57">
        <v>0</v>
      </c>
      <c r="G1205" s="58">
        <f t="shared" si="38"/>
        <v>1481125.0550000002</v>
      </c>
      <c r="H1205" s="58">
        <f t="shared" si="37"/>
        <v>0</v>
      </c>
      <c r="I1205" s="59">
        <v>0</v>
      </c>
    </row>
    <row r="1206" spans="1:9">
      <c r="A1206" s="56">
        <v>152</v>
      </c>
      <c r="B1206" s="57">
        <f>Bil!C241</f>
        <v>230</v>
      </c>
      <c r="C1206" s="57">
        <f>Bil!D241</f>
        <v>1883482</v>
      </c>
      <c r="D1206" s="57">
        <f>Bil!E241</f>
        <v>1979862</v>
      </c>
      <c r="E1206" s="57">
        <v>0</v>
      </c>
      <c r="F1206" s="57">
        <v>0</v>
      </c>
      <c r="G1206" s="58">
        <f t="shared" si="38"/>
        <v>1343937.3800000001</v>
      </c>
      <c r="H1206" s="58">
        <f t="shared" si="37"/>
        <v>0</v>
      </c>
      <c r="I1206" s="59">
        <v>0</v>
      </c>
    </row>
    <row r="1207" spans="1:9">
      <c r="A1207" s="56">
        <v>152</v>
      </c>
      <c r="B1207" s="57">
        <f>Bil!C242</f>
        <v>231</v>
      </c>
      <c r="C1207" s="57">
        <f>Bil!D242</f>
        <v>1883482</v>
      </c>
      <c r="D1207" s="57">
        <f>Bil!E242</f>
        <v>1979862</v>
      </c>
      <c r="E1207" s="57">
        <v>0</v>
      </c>
      <c r="F1207" s="57">
        <v>0</v>
      </c>
      <c r="G1207" s="58">
        <f t="shared" si="38"/>
        <v>1349780.5860000001</v>
      </c>
      <c r="H1207" s="58">
        <f t="shared" si="37"/>
        <v>0</v>
      </c>
      <c r="I1207" s="59">
        <v>0</v>
      </c>
    </row>
    <row r="1208" spans="1:9">
      <c r="A1208" s="56">
        <v>152</v>
      </c>
      <c r="B1208" s="57">
        <f>Bil!C243</f>
        <v>232</v>
      </c>
      <c r="C1208" s="57">
        <f>Bil!D243</f>
        <v>1824239</v>
      </c>
      <c r="D1208" s="57">
        <f>Bil!E243</f>
        <v>1829511</v>
      </c>
      <c r="E1208" s="57">
        <v>0</v>
      </c>
      <c r="F1208" s="57">
        <v>0</v>
      </c>
      <c r="G1208" s="58">
        <f t="shared" si="38"/>
        <v>1272116.5520000001</v>
      </c>
      <c r="H1208" s="58">
        <f t="shared" si="37"/>
        <v>0</v>
      </c>
      <c r="I1208" s="59">
        <v>0</v>
      </c>
    </row>
    <row r="1209" spans="1:9">
      <c r="A1209" s="56">
        <v>152</v>
      </c>
      <c r="B1209" s="57">
        <f>Bil!C244</f>
        <v>233</v>
      </c>
      <c r="C1209" s="57">
        <f>Bil!D244</f>
        <v>59243</v>
      </c>
      <c r="D1209" s="57">
        <f>Bil!E244</f>
        <v>150351</v>
      </c>
      <c r="E1209" s="57">
        <v>0</v>
      </c>
      <c r="F1209" s="57">
        <v>0</v>
      </c>
      <c r="G1209" s="58">
        <f t="shared" si="38"/>
        <v>83867.185000000012</v>
      </c>
      <c r="H1209" s="58">
        <f t="shared" si="37"/>
        <v>0</v>
      </c>
      <c r="I1209" s="59">
        <v>0</v>
      </c>
    </row>
    <row r="1210" spans="1:9">
      <c r="A1210" s="56">
        <v>152</v>
      </c>
      <c r="B1210" s="57">
        <f>Bil!C245</f>
        <v>234</v>
      </c>
      <c r="C1210" s="57">
        <f>Bil!D245</f>
        <v>0</v>
      </c>
      <c r="D1210" s="57">
        <f>Bil!E245</f>
        <v>0</v>
      </c>
      <c r="E1210" s="57">
        <v>0</v>
      </c>
      <c r="F1210" s="57">
        <v>0</v>
      </c>
      <c r="G1210" s="58">
        <f t="shared" si="38"/>
        <v>0</v>
      </c>
      <c r="H1210" s="58">
        <f t="shared" si="37"/>
        <v>0</v>
      </c>
      <c r="I1210" s="59">
        <v>0</v>
      </c>
    </row>
    <row r="1211" spans="1:9">
      <c r="A1211" s="56">
        <v>152</v>
      </c>
      <c r="B1211" s="57">
        <f>Bil!C246</f>
        <v>235</v>
      </c>
      <c r="C1211" s="57">
        <f>Bil!D246</f>
        <v>0</v>
      </c>
      <c r="D1211" s="57">
        <f>Bil!E246</f>
        <v>0</v>
      </c>
      <c r="E1211" s="57">
        <v>0</v>
      </c>
      <c r="F1211" s="57">
        <v>0</v>
      </c>
      <c r="G1211" s="58">
        <f t="shared" si="38"/>
        <v>0</v>
      </c>
      <c r="H1211" s="58">
        <f t="shared" si="37"/>
        <v>0</v>
      </c>
      <c r="I1211" s="59">
        <v>0</v>
      </c>
    </row>
    <row r="1212" spans="1:9">
      <c r="A1212" s="56">
        <v>152</v>
      </c>
      <c r="B1212" s="57">
        <f>Bil!C247</f>
        <v>236</v>
      </c>
      <c r="C1212" s="57">
        <f>Bil!D247</f>
        <v>0</v>
      </c>
      <c r="D1212" s="57">
        <f>Bil!E247</f>
        <v>0</v>
      </c>
      <c r="E1212" s="57">
        <v>0</v>
      </c>
      <c r="F1212" s="57">
        <v>0</v>
      </c>
      <c r="G1212" s="58">
        <f t="shared" si="38"/>
        <v>0</v>
      </c>
      <c r="H1212" s="58">
        <f t="shared" si="37"/>
        <v>0</v>
      </c>
      <c r="I1212" s="59">
        <v>0</v>
      </c>
    </row>
    <row r="1213" spans="1:9">
      <c r="A1213" s="56">
        <v>152</v>
      </c>
      <c r="B1213" s="57">
        <f>Bil!C248</f>
        <v>237</v>
      </c>
      <c r="C1213" s="57">
        <f>Bil!D248</f>
        <v>0</v>
      </c>
      <c r="D1213" s="57">
        <f>Bil!E248</f>
        <v>0</v>
      </c>
      <c r="E1213" s="57">
        <v>0</v>
      </c>
      <c r="F1213" s="57">
        <v>0</v>
      </c>
      <c r="G1213" s="58">
        <f t="shared" si="38"/>
        <v>0</v>
      </c>
      <c r="H1213" s="58">
        <f t="shared" si="37"/>
        <v>0</v>
      </c>
      <c r="I1213" s="59">
        <v>0</v>
      </c>
    </row>
    <row r="1214" spans="1:9">
      <c r="A1214" s="56">
        <v>152</v>
      </c>
      <c r="B1214" s="57">
        <f>Bil!C249</f>
        <v>238</v>
      </c>
      <c r="C1214" s="57">
        <f>Bil!D249</f>
        <v>125045</v>
      </c>
      <c r="D1214" s="57">
        <f>Bil!E249</f>
        <v>274426</v>
      </c>
      <c r="E1214" s="57">
        <v>0</v>
      </c>
      <c r="F1214" s="57">
        <v>0</v>
      </c>
      <c r="G1214" s="58">
        <f t="shared" si="38"/>
        <v>160387.486</v>
      </c>
      <c r="H1214" s="58">
        <f t="shared" si="37"/>
        <v>0</v>
      </c>
      <c r="I1214" s="59">
        <v>0</v>
      </c>
    </row>
    <row r="1215" spans="1:9">
      <c r="A1215" s="56">
        <v>152</v>
      </c>
      <c r="B1215" s="57">
        <f>Bil!C250</f>
        <v>239</v>
      </c>
      <c r="C1215" s="57">
        <f>Bil!D250</f>
        <v>125045</v>
      </c>
      <c r="D1215" s="57">
        <f>Bil!E250</f>
        <v>274426</v>
      </c>
      <c r="E1215" s="57">
        <v>0</v>
      </c>
      <c r="F1215" s="57">
        <v>0</v>
      </c>
      <c r="G1215" s="58">
        <f t="shared" si="38"/>
        <v>161061.383</v>
      </c>
      <c r="H1215" s="58">
        <f t="shared" si="37"/>
        <v>0</v>
      </c>
      <c r="I1215" s="59">
        <v>0</v>
      </c>
    </row>
    <row r="1216" spans="1:9">
      <c r="A1216" s="56">
        <v>152</v>
      </c>
      <c r="B1216" s="57">
        <f>Bil!C251</f>
        <v>240</v>
      </c>
      <c r="C1216" s="57">
        <f>Bil!D251</f>
        <v>0</v>
      </c>
      <c r="D1216" s="57">
        <f>Bil!E251</f>
        <v>0</v>
      </c>
      <c r="E1216" s="57">
        <v>0</v>
      </c>
      <c r="F1216" s="57">
        <v>0</v>
      </c>
      <c r="G1216" s="58">
        <f t="shared" si="38"/>
        <v>0</v>
      </c>
      <c r="H1216" s="58">
        <f t="shared" si="37"/>
        <v>0</v>
      </c>
      <c r="I1216" s="59">
        <v>0</v>
      </c>
    </row>
    <row r="1217" spans="1:9">
      <c r="A1217" s="56">
        <v>152</v>
      </c>
      <c r="B1217" s="57">
        <f>Bil!C252</f>
        <v>241</v>
      </c>
      <c r="C1217" s="57">
        <f>Bil!D252</f>
        <v>0</v>
      </c>
      <c r="D1217" s="57">
        <f>Bil!E252</f>
        <v>0</v>
      </c>
      <c r="E1217" s="57">
        <v>0</v>
      </c>
      <c r="F1217" s="57">
        <v>0</v>
      </c>
      <c r="G1217" s="58">
        <f t="shared" si="38"/>
        <v>0</v>
      </c>
      <c r="H1217" s="58">
        <f t="shared" si="37"/>
        <v>0</v>
      </c>
      <c r="I1217" s="59">
        <v>0</v>
      </c>
    </row>
    <row r="1218" spans="1:9">
      <c r="A1218" s="56">
        <v>152</v>
      </c>
      <c r="B1218" s="57">
        <f>Bil!C253</f>
        <v>242</v>
      </c>
      <c r="C1218" s="57">
        <f>Bil!D253</f>
        <v>8810</v>
      </c>
      <c r="D1218" s="57">
        <f>Bil!E253</f>
        <v>20507</v>
      </c>
      <c r="E1218" s="57">
        <v>0</v>
      </c>
      <c r="F1218" s="57">
        <v>0</v>
      </c>
      <c r="G1218" s="58">
        <f t="shared" si="38"/>
        <v>12057.407999999999</v>
      </c>
      <c r="H1218" s="58">
        <f t="shared" si="37"/>
        <v>0</v>
      </c>
      <c r="I1218" s="59">
        <v>0</v>
      </c>
    </row>
    <row r="1219" spans="1:9">
      <c r="A1219" s="56">
        <v>152</v>
      </c>
      <c r="B1219" s="57">
        <f>Bil!C254</f>
        <v>243</v>
      </c>
      <c r="C1219" s="57">
        <f>Bil!D254</f>
        <v>0</v>
      </c>
      <c r="D1219" s="57">
        <f>Bil!E254</f>
        <v>0</v>
      </c>
      <c r="E1219" s="57">
        <v>0</v>
      </c>
      <c r="F1219" s="57">
        <v>0</v>
      </c>
      <c r="G1219" s="58">
        <f t="shared" si="38"/>
        <v>0</v>
      </c>
      <c r="H1219" s="58">
        <f t="shared" si="37"/>
        <v>0</v>
      </c>
      <c r="I1219" s="59">
        <v>0</v>
      </c>
    </row>
    <row r="1220" spans="1:9">
      <c r="A1220" s="56">
        <v>152</v>
      </c>
      <c r="B1220" s="57">
        <f>Bil!C255</f>
        <v>244</v>
      </c>
      <c r="C1220" s="57">
        <f>Bil!D255</f>
        <v>8810</v>
      </c>
      <c r="D1220" s="57">
        <f>Bil!E255</f>
        <v>20507</v>
      </c>
      <c r="E1220" s="57">
        <v>0</v>
      </c>
      <c r="F1220" s="57">
        <v>0</v>
      </c>
      <c r="G1220" s="58">
        <f t="shared" si="38"/>
        <v>12157.055999999999</v>
      </c>
      <c r="H1220" s="58">
        <f t="shared" si="37"/>
        <v>0</v>
      </c>
      <c r="I1220" s="59">
        <v>0</v>
      </c>
    </row>
    <row r="1221" spans="1:9">
      <c r="A1221" s="56">
        <v>152</v>
      </c>
      <c r="B1221" s="57">
        <f>Bil!C256</f>
        <v>245</v>
      </c>
      <c r="C1221" s="57">
        <f>Bil!D256</f>
        <v>0</v>
      </c>
      <c r="D1221" s="57">
        <f>Bil!E256</f>
        <v>0</v>
      </c>
      <c r="E1221" s="57">
        <v>0</v>
      </c>
      <c r="F1221" s="57">
        <v>0</v>
      </c>
      <c r="G1221" s="58">
        <f t="shared" si="38"/>
        <v>0</v>
      </c>
      <c r="H1221" s="58">
        <f t="shared" si="37"/>
        <v>0</v>
      </c>
      <c r="I1221" s="59">
        <v>0</v>
      </c>
    </row>
    <row r="1222" spans="1:9">
      <c r="A1222" s="56">
        <v>152</v>
      </c>
      <c r="B1222" s="57">
        <f>Bil!C257</f>
        <v>246</v>
      </c>
      <c r="C1222" s="57">
        <f>Bil!D257</f>
        <v>516</v>
      </c>
      <c r="D1222" s="57">
        <f>Bil!E257</f>
        <v>0</v>
      </c>
      <c r="E1222" s="57">
        <v>0</v>
      </c>
      <c r="F1222" s="57">
        <v>0</v>
      </c>
      <c r="G1222" s="58">
        <f t="shared" si="38"/>
        <v>126.93599999999999</v>
      </c>
      <c r="H1222" s="58">
        <f t="shared" si="37"/>
        <v>0</v>
      </c>
      <c r="I1222" s="59">
        <v>0</v>
      </c>
    </row>
    <row r="1223" spans="1:9">
      <c r="A1223" s="56">
        <v>152</v>
      </c>
      <c r="B1223" s="57">
        <f>Bil!C258</f>
        <v>247</v>
      </c>
      <c r="C1223" s="57">
        <f>Bil!D258</f>
        <v>0</v>
      </c>
      <c r="D1223" s="57">
        <f>Bil!E258</f>
        <v>0</v>
      </c>
      <c r="E1223" s="57">
        <v>0</v>
      </c>
      <c r="F1223" s="57">
        <v>0</v>
      </c>
      <c r="G1223" s="58">
        <f t="shared" si="38"/>
        <v>0</v>
      </c>
      <c r="H1223" s="58">
        <f t="shared" si="37"/>
        <v>0</v>
      </c>
      <c r="I1223" s="59">
        <v>0</v>
      </c>
    </row>
    <row r="1224" spans="1:9">
      <c r="A1224" s="56">
        <v>152</v>
      </c>
      <c r="B1224" s="57">
        <f>Bil!C259</f>
        <v>248</v>
      </c>
      <c r="C1224" s="57">
        <f>Bil!D259</f>
        <v>0</v>
      </c>
      <c r="D1224" s="57">
        <f>Bil!E259</f>
        <v>0</v>
      </c>
      <c r="E1224" s="57">
        <v>0</v>
      </c>
      <c r="F1224" s="57">
        <v>0</v>
      </c>
      <c r="G1224" s="58">
        <f t="shared" si="38"/>
        <v>0</v>
      </c>
      <c r="H1224" s="58">
        <f t="shared" ref="H1224:H1287" si="39">ABS(C1224-ROUND(C1224,0))+ABS(D1224-ROUND(D1224,0))</f>
        <v>0</v>
      </c>
      <c r="I1224" s="59">
        <v>0</v>
      </c>
    </row>
    <row r="1225" spans="1:9">
      <c r="A1225" s="56">
        <v>152</v>
      </c>
      <c r="B1225" s="57">
        <f>Bil!C260</f>
        <v>249</v>
      </c>
      <c r="C1225" s="57">
        <f>Bil!D260</f>
        <v>0</v>
      </c>
      <c r="D1225" s="57">
        <f>Bil!E260</f>
        <v>0</v>
      </c>
      <c r="E1225" s="57">
        <v>0</v>
      </c>
      <c r="F1225" s="57">
        <v>0</v>
      </c>
      <c r="G1225" s="58">
        <f t="shared" si="38"/>
        <v>0</v>
      </c>
      <c r="H1225" s="58">
        <f t="shared" si="39"/>
        <v>0</v>
      </c>
      <c r="I1225" s="59">
        <v>0</v>
      </c>
    </row>
    <row r="1226" spans="1:9">
      <c r="A1226" s="56">
        <v>152</v>
      </c>
      <c r="B1226" s="57">
        <f>Bil!C261</f>
        <v>250</v>
      </c>
      <c r="C1226" s="57">
        <f>Bil!D261</f>
        <v>56091</v>
      </c>
      <c r="D1226" s="57">
        <f>Bil!E261</f>
        <v>132240</v>
      </c>
      <c r="E1226" s="57">
        <v>0</v>
      </c>
      <c r="F1226" s="57">
        <v>0</v>
      </c>
      <c r="G1226" s="58">
        <f t="shared" si="38"/>
        <v>80142.75</v>
      </c>
      <c r="H1226" s="58">
        <f t="shared" si="39"/>
        <v>0</v>
      </c>
      <c r="I1226" s="59">
        <v>0</v>
      </c>
    </row>
    <row r="1227" spans="1:9">
      <c r="A1227" s="56">
        <v>152</v>
      </c>
      <c r="B1227" s="57">
        <f>Bil!C262</f>
        <v>251</v>
      </c>
      <c r="C1227" s="57">
        <f>Bil!D262</f>
        <v>56091</v>
      </c>
      <c r="D1227" s="57">
        <f>Bil!E262</f>
        <v>132240</v>
      </c>
      <c r="E1227" s="57">
        <v>0</v>
      </c>
      <c r="F1227" s="57">
        <v>0</v>
      </c>
      <c r="G1227" s="58">
        <f t="shared" si="38"/>
        <v>80463.320999999996</v>
      </c>
      <c r="H1227" s="58">
        <f t="shared" si="39"/>
        <v>0</v>
      </c>
      <c r="I1227" s="59">
        <v>0</v>
      </c>
    </row>
    <row r="1228" spans="1:9">
      <c r="A1228" s="56">
        <v>152</v>
      </c>
      <c r="B1228" s="57">
        <f>Bil!C264</f>
        <v>252</v>
      </c>
      <c r="C1228" s="57">
        <f>Bil!D264</f>
        <v>0</v>
      </c>
      <c r="D1228" s="57">
        <f>Bil!E264</f>
        <v>0</v>
      </c>
      <c r="E1228" s="57">
        <v>0</v>
      </c>
      <c r="F1228" s="57">
        <v>0</v>
      </c>
      <c r="G1228" s="58">
        <f t="shared" si="38"/>
        <v>0</v>
      </c>
      <c r="H1228" s="58">
        <f t="shared" si="39"/>
        <v>0</v>
      </c>
      <c r="I1228" s="59">
        <v>0</v>
      </c>
    </row>
    <row r="1229" spans="1:9">
      <c r="A1229" s="56">
        <v>152</v>
      </c>
      <c r="B1229" s="57">
        <f>Bil!C265</f>
        <v>253</v>
      </c>
      <c r="C1229" s="57">
        <f>Bil!D265</f>
        <v>0</v>
      </c>
      <c r="D1229" s="57">
        <f>Bil!E265</f>
        <v>0</v>
      </c>
      <c r="E1229" s="57">
        <v>0</v>
      </c>
      <c r="F1229" s="57">
        <v>0</v>
      </c>
      <c r="G1229" s="58">
        <f t="shared" si="38"/>
        <v>0</v>
      </c>
      <c r="H1229" s="58">
        <f t="shared" si="39"/>
        <v>0</v>
      </c>
      <c r="I1229" s="59">
        <v>0</v>
      </c>
    </row>
    <row r="1230" spans="1:9">
      <c r="A1230" s="56">
        <v>152</v>
      </c>
      <c r="B1230" s="57">
        <f>Bil!C266</f>
        <v>254</v>
      </c>
      <c r="C1230" s="57">
        <f>Bil!D266</f>
        <v>0</v>
      </c>
      <c r="D1230" s="57">
        <f>Bil!E266</f>
        <v>0</v>
      </c>
      <c r="E1230" s="57">
        <v>0</v>
      </c>
      <c r="F1230" s="57">
        <v>0</v>
      </c>
      <c r="G1230" s="58">
        <f t="shared" si="38"/>
        <v>0</v>
      </c>
      <c r="H1230" s="58">
        <f t="shared" si="39"/>
        <v>0</v>
      </c>
      <c r="I1230" s="59">
        <v>0</v>
      </c>
    </row>
    <row r="1231" spans="1:9">
      <c r="A1231" s="56">
        <v>152</v>
      </c>
      <c r="B1231" s="57">
        <f>Bil!C267</f>
        <v>255</v>
      </c>
      <c r="C1231" s="57">
        <f>Bil!D267</f>
        <v>516</v>
      </c>
      <c r="D1231" s="57">
        <f>Bil!E267</f>
        <v>0</v>
      </c>
      <c r="E1231" s="57">
        <v>0</v>
      </c>
      <c r="F1231" s="57">
        <v>0</v>
      </c>
      <c r="G1231" s="58">
        <f t="shared" si="38"/>
        <v>131.58000000000001</v>
      </c>
      <c r="H1231" s="58">
        <f t="shared" si="39"/>
        <v>0</v>
      </c>
      <c r="I1231" s="59">
        <v>0</v>
      </c>
    </row>
    <row r="1232" spans="1:9">
      <c r="A1232" s="56">
        <v>152</v>
      </c>
      <c r="B1232" s="57">
        <f>Bil!C268</f>
        <v>256</v>
      </c>
      <c r="C1232" s="57">
        <f>Bil!D268</f>
        <v>0</v>
      </c>
      <c r="D1232" s="57">
        <f>Bil!E268</f>
        <v>0</v>
      </c>
      <c r="E1232" s="57">
        <v>0</v>
      </c>
      <c r="F1232" s="57">
        <v>0</v>
      </c>
      <c r="G1232" s="58">
        <f t="shared" si="38"/>
        <v>0</v>
      </c>
      <c r="H1232" s="58">
        <f t="shared" si="39"/>
        <v>0</v>
      </c>
      <c r="I1232" s="59">
        <v>0</v>
      </c>
    </row>
    <row r="1233" spans="1:9">
      <c r="A1233" s="56">
        <v>152</v>
      </c>
      <c r="B1233" s="57">
        <f>Bil!C269</f>
        <v>257</v>
      </c>
      <c r="C1233" s="57">
        <f>Bil!D269</f>
        <v>0</v>
      </c>
      <c r="D1233" s="57">
        <f>Bil!E269</f>
        <v>0</v>
      </c>
      <c r="E1233" s="57">
        <v>0</v>
      </c>
      <c r="F1233" s="57">
        <v>0</v>
      </c>
      <c r="G1233" s="58">
        <f t="shared" si="38"/>
        <v>0</v>
      </c>
      <c r="H1233" s="58">
        <f t="shared" si="39"/>
        <v>0</v>
      </c>
      <c r="I1233" s="59">
        <v>0</v>
      </c>
    </row>
    <row r="1234" spans="1:9">
      <c r="A1234" s="56">
        <v>152</v>
      </c>
      <c r="B1234" s="57">
        <f>Bil!C270</f>
        <v>258</v>
      </c>
      <c r="C1234" s="57">
        <f>Bil!D270</f>
        <v>0</v>
      </c>
      <c r="D1234" s="57">
        <f>Bil!E270</f>
        <v>24025</v>
      </c>
      <c r="E1234" s="57">
        <v>0</v>
      </c>
      <c r="F1234" s="57">
        <v>0</v>
      </c>
      <c r="G1234" s="58">
        <f t="shared" si="38"/>
        <v>12396.9</v>
      </c>
      <c r="H1234" s="58">
        <f t="shared" si="39"/>
        <v>0</v>
      </c>
      <c r="I1234" s="59">
        <v>0</v>
      </c>
    </row>
    <row r="1235" spans="1:9">
      <c r="A1235" s="56">
        <v>152</v>
      </c>
      <c r="B1235" s="57">
        <f>Bil!C271</f>
        <v>259</v>
      </c>
      <c r="C1235" s="57">
        <f>Bil!D271</f>
        <v>0</v>
      </c>
      <c r="D1235" s="57">
        <f>Bil!E271</f>
        <v>1200</v>
      </c>
      <c r="E1235" s="57">
        <v>0</v>
      </c>
      <c r="F1235" s="57">
        <v>0</v>
      </c>
      <c r="G1235" s="58">
        <f t="shared" si="38"/>
        <v>621.6</v>
      </c>
      <c r="H1235" s="58">
        <f t="shared" si="39"/>
        <v>0</v>
      </c>
      <c r="I1235" s="59">
        <v>0</v>
      </c>
    </row>
    <row r="1236" spans="1:9">
      <c r="A1236" s="56">
        <v>152</v>
      </c>
      <c r="B1236" s="57">
        <f>Bil!C272</f>
        <v>260</v>
      </c>
      <c r="C1236" s="57">
        <f>Bil!D272</f>
        <v>0</v>
      </c>
      <c r="D1236" s="57">
        <f>Bil!E272</f>
        <v>0</v>
      </c>
      <c r="E1236" s="57">
        <v>0</v>
      </c>
      <c r="F1236" s="57">
        <v>0</v>
      </c>
      <c r="G1236" s="58">
        <f t="shared" si="38"/>
        <v>0</v>
      </c>
      <c r="H1236" s="58">
        <f t="shared" si="39"/>
        <v>0</v>
      </c>
      <c r="I1236" s="59">
        <v>0</v>
      </c>
    </row>
    <row r="1237" spans="1:9">
      <c r="A1237" s="56">
        <v>152</v>
      </c>
      <c r="B1237" s="57">
        <f>Bil!C273</f>
        <v>261</v>
      </c>
      <c r="C1237" s="57">
        <f>Bil!D273</f>
        <v>0</v>
      </c>
      <c r="D1237" s="57">
        <f>Bil!E273</f>
        <v>256</v>
      </c>
      <c r="E1237" s="57">
        <v>0</v>
      </c>
      <c r="F1237" s="57">
        <v>0</v>
      </c>
      <c r="G1237" s="58">
        <f t="shared" si="38"/>
        <v>133.63200000000001</v>
      </c>
      <c r="H1237" s="58">
        <f t="shared" si="39"/>
        <v>0</v>
      </c>
      <c r="I1237" s="59">
        <v>0</v>
      </c>
    </row>
    <row r="1238" spans="1:9">
      <c r="A1238" s="56">
        <v>152</v>
      </c>
      <c r="B1238" s="57">
        <f>Bil!C274</f>
        <v>262</v>
      </c>
      <c r="C1238" s="57">
        <f>Bil!D274</f>
        <v>0</v>
      </c>
      <c r="D1238" s="57">
        <f>Bil!E274</f>
        <v>0</v>
      </c>
      <c r="E1238" s="57">
        <v>0</v>
      </c>
      <c r="F1238" s="57">
        <v>0</v>
      </c>
      <c r="G1238" s="58">
        <f t="shared" si="38"/>
        <v>0</v>
      </c>
      <c r="H1238" s="58">
        <f t="shared" si="39"/>
        <v>0</v>
      </c>
      <c r="I1238" s="59">
        <v>0</v>
      </c>
    </row>
    <row r="1239" spans="1:9">
      <c r="A1239" s="56">
        <v>152</v>
      </c>
      <c r="B1239" s="57">
        <f>Bil!C275</f>
        <v>263</v>
      </c>
      <c r="C1239" s="57">
        <f>Bil!D275</f>
        <v>0</v>
      </c>
      <c r="D1239" s="57">
        <f>Bil!E275</f>
        <v>0</v>
      </c>
      <c r="E1239" s="57">
        <v>0</v>
      </c>
      <c r="F1239" s="57">
        <v>0</v>
      </c>
      <c r="G1239" s="58">
        <f t="shared" ref="G1239:G1302" si="40">B1239/1000*C1239+B1239/500*D1239</f>
        <v>0</v>
      </c>
      <c r="H1239" s="58">
        <f t="shared" si="39"/>
        <v>0</v>
      </c>
      <c r="I1239" s="59">
        <v>0</v>
      </c>
    </row>
    <row r="1240" spans="1:9">
      <c r="A1240" s="56">
        <v>152</v>
      </c>
      <c r="B1240" s="57">
        <f>Bil!C276</f>
        <v>264</v>
      </c>
      <c r="C1240" s="57">
        <f>Bil!D276</f>
        <v>0</v>
      </c>
      <c r="D1240" s="57">
        <f>Bil!E276</f>
        <v>0</v>
      </c>
      <c r="E1240" s="57">
        <v>0</v>
      </c>
      <c r="F1240" s="57">
        <v>0</v>
      </c>
      <c r="G1240" s="58">
        <f t="shared" si="40"/>
        <v>0</v>
      </c>
      <c r="H1240" s="58">
        <f t="shared" si="39"/>
        <v>0</v>
      </c>
      <c r="I1240" s="59">
        <v>0</v>
      </c>
    </row>
    <row r="1241" spans="1:9">
      <c r="A1241" s="56">
        <v>152</v>
      </c>
      <c r="B1241" s="57">
        <f>Bil!C277</f>
        <v>265</v>
      </c>
      <c r="C1241" s="57">
        <f>Bil!D277</f>
        <v>0</v>
      </c>
      <c r="D1241" s="57">
        <f>Bil!E277</f>
        <v>0</v>
      </c>
      <c r="E1241" s="57">
        <v>0</v>
      </c>
      <c r="F1241" s="57">
        <v>0</v>
      </c>
      <c r="G1241" s="58">
        <f t="shared" si="40"/>
        <v>0</v>
      </c>
      <c r="H1241" s="58">
        <f t="shared" si="39"/>
        <v>0</v>
      </c>
      <c r="I1241" s="59">
        <v>0</v>
      </c>
    </row>
    <row r="1242" spans="1:9">
      <c r="A1242" s="56">
        <v>152</v>
      </c>
      <c r="B1242" s="57">
        <f>Bil!C278</f>
        <v>266</v>
      </c>
      <c r="C1242" s="57">
        <f>Bil!D278</f>
        <v>0</v>
      </c>
      <c r="D1242" s="57">
        <f>Bil!E278</f>
        <v>0</v>
      </c>
      <c r="E1242" s="57">
        <v>0</v>
      </c>
      <c r="F1242" s="57">
        <v>0</v>
      </c>
      <c r="G1242" s="58">
        <f t="shared" si="40"/>
        <v>0</v>
      </c>
      <c r="H1242" s="58">
        <f t="shared" si="39"/>
        <v>0</v>
      </c>
      <c r="I1242" s="59">
        <v>0</v>
      </c>
    </row>
    <row r="1243" spans="1:9">
      <c r="A1243" s="56">
        <v>152</v>
      </c>
      <c r="B1243" s="57">
        <f>Bil!C279</f>
        <v>267</v>
      </c>
      <c r="C1243" s="57">
        <f>Bil!D279</f>
        <v>0</v>
      </c>
      <c r="D1243" s="57">
        <f>Bil!E279</f>
        <v>0</v>
      </c>
      <c r="E1243" s="57">
        <v>0</v>
      </c>
      <c r="F1243" s="57">
        <v>0</v>
      </c>
      <c r="G1243" s="58">
        <f t="shared" si="40"/>
        <v>0</v>
      </c>
      <c r="H1243" s="58">
        <f t="shared" si="39"/>
        <v>0</v>
      </c>
      <c r="I1243" s="59">
        <v>0</v>
      </c>
    </row>
    <row r="1244" spans="1:9">
      <c r="A1244" s="56">
        <v>152</v>
      </c>
      <c r="B1244" s="57">
        <f>Bil!C280</f>
        <v>268</v>
      </c>
      <c r="C1244" s="57">
        <f>Bil!D280</f>
        <v>0</v>
      </c>
      <c r="D1244" s="57">
        <f>Bil!E280</f>
        <v>0</v>
      </c>
      <c r="E1244" s="57">
        <v>0</v>
      </c>
      <c r="F1244" s="57">
        <v>0</v>
      </c>
      <c r="G1244" s="58">
        <f t="shared" si="40"/>
        <v>0</v>
      </c>
      <c r="H1244" s="58">
        <f t="shared" si="39"/>
        <v>0</v>
      </c>
      <c r="I1244" s="59">
        <v>0</v>
      </c>
    </row>
    <row r="1245" spans="1:9">
      <c r="A1245" s="56">
        <v>152</v>
      </c>
      <c r="B1245" s="57">
        <f>Bil!C281</f>
        <v>269</v>
      </c>
      <c r="C1245" s="57">
        <f>Bil!D281</f>
        <v>0</v>
      </c>
      <c r="D1245" s="57">
        <f>Bil!E281</f>
        <v>0</v>
      </c>
      <c r="E1245" s="57">
        <v>0</v>
      </c>
      <c r="F1245" s="57">
        <v>0</v>
      </c>
      <c r="G1245" s="58">
        <f t="shared" si="40"/>
        <v>0</v>
      </c>
      <c r="H1245" s="58">
        <f t="shared" si="39"/>
        <v>0</v>
      </c>
      <c r="I1245" s="59">
        <v>0</v>
      </c>
    </row>
    <row r="1246" spans="1:9">
      <c r="A1246" s="56">
        <v>152</v>
      </c>
      <c r="B1246" s="57">
        <f>Bil!C282</f>
        <v>270</v>
      </c>
      <c r="C1246" s="57">
        <f>Bil!D282</f>
        <v>0</v>
      </c>
      <c r="D1246" s="57">
        <f>Bil!E282</f>
        <v>0</v>
      </c>
      <c r="E1246" s="57">
        <v>0</v>
      </c>
      <c r="F1246" s="57">
        <v>0</v>
      </c>
      <c r="G1246" s="58">
        <f t="shared" si="40"/>
        <v>0</v>
      </c>
      <c r="H1246" s="58">
        <f t="shared" si="39"/>
        <v>0</v>
      </c>
      <c r="I1246" s="59">
        <v>0</v>
      </c>
    </row>
    <row r="1247" spans="1:9">
      <c r="A1247" s="56">
        <v>152</v>
      </c>
      <c r="B1247" s="57">
        <f>Bil!C283</f>
        <v>271</v>
      </c>
      <c r="C1247" s="57">
        <f>Bil!D283</f>
        <v>0</v>
      </c>
      <c r="D1247" s="57">
        <f>Bil!E283</f>
        <v>0</v>
      </c>
      <c r="E1247" s="57">
        <v>0</v>
      </c>
      <c r="F1247" s="57">
        <v>0</v>
      </c>
      <c r="G1247" s="58">
        <f t="shared" si="40"/>
        <v>0</v>
      </c>
      <c r="H1247" s="58">
        <f t="shared" si="39"/>
        <v>0</v>
      </c>
      <c r="I1247" s="59">
        <v>0</v>
      </c>
    </row>
    <row r="1248" spans="1:9">
      <c r="A1248" s="56">
        <v>152</v>
      </c>
      <c r="B1248" s="57">
        <f>Bil!C284</f>
        <v>272</v>
      </c>
      <c r="C1248" s="57">
        <f>Bil!D284</f>
        <v>0</v>
      </c>
      <c r="D1248" s="57">
        <f>Bil!E284</f>
        <v>0</v>
      </c>
      <c r="E1248" s="57">
        <v>0</v>
      </c>
      <c r="F1248" s="57">
        <v>0</v>
      </c>
      <c r="G1248" s="58">
        <f t="shared" si="40"/>
        <v>0</v>
      </c>
      <c r="H1248" s="58">
        <f t="shared" si="39"/>
        <v>0</v>
      </c>
      <c r="I1248" s="59">
        <v>0</v>
      </c>
    </row>
    <row r="1249" spans="1:9">
      <c r="A1249" s="56">
        <v>152</v>
      </c>
      <c r="B1249" s="57">
        <f>Bil!C285</f>
        <v>273</v>
      </c>
      <c r="C1249" s="57">
        <f>Bil!D285</f>
        <v>0</v>
      </c>
      <c r="D1249" s="57">
        <f>Bil!E285</f>
        <v>0</v>
      </c>
      <c r="E1249" s="57">
        <v>0</v>
      </c>
      <c r="F1249" s="57">
        <v>0</v>
      </c>
      <c r="G1249" s="58">
        <f t="shared" si="40"/>
        <v>0</v>
      </c>
      <c r="H1249" s="58">
        <f t="shared" si="39"/>
        <v>0</v>
      </c>
      <c r="I1249" s="59">
        <v>0</v>
      </c>
    </row>
    <row r="1250" spans="1:9">
      <c r="A1250" s="56">
        <v>152</v>
      </c>
      <c r="B1250" s="57">
        <f>Bil!C286</f>
        <v>274</v>
      </c>
      <c r="C1250" s="57">
        <f>Bil!D286</f>
        <v>0</v>
      </c>
      <c r="D1250" s="57">
        <f>Bil!E286</f>
        <v>0</v>
      </c>
      <c r="E1250" s="57">
        <v>0</v>
      </c>
      <c r="F1250" s="57">
        <v>0</v>
      </c>
      <c r="G1250" s="58">
        <f t="shared" si="40"/>
        <v>0</v>
      </c>
      <c r="H1250" s="58">
        <f t="shared" si="39"/>
        <v>0</v>
      </c>
      <c r="I1250" s="59">
        <v>0</v>
      </c>
    </row>
    <row r="1251" spans="1:9">
      <c r="A1251" s="56">
        <v>152</v>
      </c>
      <c r="B1251" s="57">
        <f>Bil!C287</f>
        <v>275</v>
      </c>
      <c r="C1251" s="57">
        <f>Bil!D287</f>
        <v>0</v>
      </c>
      <c r="D1251" s="57">
        <f>Bil!E287</f>
        <v>0</v>
      </c>
      <c r="E1251" s="57">
        <v>0</v>
      </c>
      <c r="F1251" s="57">
        <v>0</v>
      </c>
      <c r="G1251" s="58">
        <f t="shared" si="40"/>
        <v>0</v>
      </c>
      <c r="H1251" s="58">
        <f t="shared" si="39"/>
        <v>0</v>
      </c>
      <c r="I1251" s="59">
        <v>0</v>
      </c>
    </row>
    <row r="1252" spans="1:9">
      <c r="A1252" s="56">
        <v>152</v>
      </c>
      <c r="B1252" s="57">
        <f>Bil!C288</f>
        <v>276</v>
      </c>
      <c r="C1252" s="57">
        <f>Bil!D288</f>
        <v>0</v>
      </c>
      <c r="D1252" s="57">
        <f>Bil!E288</f>
        <v>0</v>
      </c>
      <c r="E1252" s="57">
        <v>0</v>
      </c>
      <c r="F1252" s="57">
        <v>0</v>
      </c>
      <c r="G1252" s="58">
        <f t="shared" si="40"/>
        <v>0</v>
      </c>
      <c r="H1252" s="58">
        <f t="shared" si="39"/>
        <v>0</v>
      </c>
      <c r="I1252" s="59">
        <v>0</v>
      </c>
    </row>
    <row r="1253" spans="1:9">
      <c r="A1253" s="56">
        <v>152</v>
      </c>
      <c r="B1253" s="57">
        <f>Bil!C289</f>
        <v>277</v>
      </c>
      <c r="C1253" s="57">
        <f>Bil!D289</f>
        <v>0</v>
      </c>
      <c r="D1253" s="57">
        <f>Bil!E289</f>
        <v>0</v>
      </c>
      <c r="E1253" s="57">
        <v>0</v>
      </c>
      <c r="F1253" s="57">
        <v>0</v>
      </c>
      <c r="G1253" s="58">
        <f t="shared" si="40"/>
        <v>0</v>
      </c>
      <c r="H1253" s="58">
        <f t="shared" si="39"/>
        <v>0</v>
      </c>
      <c r="I1253" s="59">
        <v>0</v>
      </c>
    </row>
    <row r="1254" spans="1:9">
      <c r="A1254" s="56">
        <v>152</v>
      </c>
      <c r="B1254" s="57">
        <f>Bil!C290</f>
        <v>278</v>
      </c>
      <c r="C1254" s="57">
        <f>Bil!D290</f>
        <v>0</v>
      </c>
      <c r="D1254" s="57">
        <f>Bil!E290</f>
        <v>0</v>
      </c>
      <c r="E1254" s="57">
        <v>0</v>
      </c>
      <c r="F1254" s="57">
        <v>0</v>
      </c>
      <c r="G1254" s="58">
        <f t="shared" si="40"/>
        <v>0</v>
      </c>
      <c r="H1254" s="58">
        <f t="shared" si="39"/>
        <v>0</v>
      </c>
      <c r="I1254" s="59">
        <v>0</v>
      </c>
    </row>
    <row r="1255" spans="1:9">
      <c r="A1255" s="56">
        <v>152</v>
      </c>
      <c r="B1255" s="57">
        <f>Bil!C291</f>
        <v>279</v>
      </c>
      <c r="C1255" s="57">
        <f>Bil!D291</f>
        <v>0</v>
      </c>
      <c r="D1255" s="57">
        <f>Bil!E291</f>
        <v>0</v>
      </c>
      <c r="E1255" s="57">
        <v>0</v>
      </c>
      <c r="F1255" s="57">
        <v>0</v>
      </c>
      <c r="G1255" s="58">
        <f t="shared" si="40"/>
        <v>0</v>
      </c>
      <c r="H1255" s="58">
        <f t="shared" si="39"/>
        <v>0</v>
      </c>
      <c r="I1255" s="59">
        <v>0</v>
      </c>
    </row>
    <row r="1256" spans="1:9">
      <c r="A1256" s="56">
        <v>152</v>
      </c>
      <c r="B1256" s="57">
        <f>Bil!C292</f>
        <v>280</v>
      </c>
      <c r="C1256" s="57">
        <f>Bil!D292</f>
        <v>0</v>
      </c>
      <c r="D1256" s="57">
        <f>Bil!E292</f>
        <v>0</v>
      </c>
      <c r="E1256" s="57">
        <v>0</v>
      </c>
      <c r="F1256" s="57">
        <v>0</v>
      </c>
      <c r="G1256" s="58">
        <f t="shared" si="40"/>
        <v>0</v>
      </c>
      <c r="H1256" s="58">
        <f t="shared" si="39"/>
        <v>0</v>
      </c>
      <c r="I1256" s="59">
        <v>0</v>
      </c>
    </row>
    <row r="1257" spans="1:9">
      <c r="A1257" s="56">
        <v>152</v>
      </c>
      <c r="B1257" s="57">
        <f>Bil!C293</f>
        <v>281</v>
      </c>
      <c r="C1257" s="57">
        <f>Bil!D293</f>
        <v>1530</v>
      </c>
      <c r="D1257" s="57">
        <f>Bil!E293</f>
        <v>1530</v>
      </c>
      <c r="E1257" s="57">
        <v>0</v>
      </c>
      <c r="F1257" s="57">
        <v>0</v>
      </c>
      <c r="G1257" s="58">
        <f t="shared" si="40"/>
        <v>1289.7900000000002</v>
      </c>
      <c r="H1257" s="58">
        <f t="shared" si="39"/>
        <v>0</v>
      </c>
      <c r="I1257" s="59">
        <v>0</v>
      </c>
    </row>
    <row r="1258" spans="1:9">
      <c r="A1258" s="56">
        <v>152</v>
      </c>
      <c r="B1258" s="57">
        <f>Bil!C294</f>
        <v>282</v>
      </c>
      <c r="C1258" s="57">
        <f>Bil!D294</f>
        <v>284670</v>
      </c>
      <c r="D1258" s="57">
        <f>Bil!E294</f>
        <v>355669</v>
      </c>
      <c r="E1258" s="57">
        <v>0</v>
      </c>
      <c r="F1258" s="57">
        <v>0</v>
      </c>
      <c r="G1258" s="58">
        <f t="shared" si="40"/>
        <v>280874.25599999999</v>
      </c>
      <c r="H1258" s="58">
        <f t="shared" si="39"/>
        <v>0</v>
      </c>
      <c r="I1258" s="59">
        <v>0</v>
      </c>
    </row>
    <row r="1259" spans="1:9">
      <c r="A1259" s="56">
        <v>152</v>
      </c>
      <c r="B1259" s="57">
        <f>Bil!C295</f>
        <v>283</v>
      </c>
      <c r="C1259" s="57">
        <f>Bil!D295</f>
        <v>0</v>
      </c>
      <c r="D1259" s="57">
        <f>Bil!E295</f>
        <v>11418</v>
      </c>
      <c r="E1259" s="57">
        <v>0</v>
      </c>
      <c r="F1259" s="57">
        <v>0</v>
      </c>
      <c r="G1259" s="58">
        <f t="shared" si="40"/>
        <v>6462.5879999999997</v>
      </c>
      <c r="H1259" s="58">
        <f t="shared" si="39"/>
        <v>0</v>
      </c>
      <c r="I1259" s="59">
        <v>0</v>
      </c>
    </row>
    <row r="1260" spans="1:9">
      <c r="A1260" s="56">
        <v>152</v>
      </c>
      <c r="B1260" s="57">
        <f>Bil!C296</f>
        <v>284</v>
      </c>
      <c r="C1260" s="57">
        <f>Bil!D296</f>
        <v>0</v>
      </c>
      <c r="D1260" s="57">
        <f>Bil!E296</f>
        <v>0</v>
      </c>
      <c r="E1260" s="57">
        <v>0</v>
      </c>
      <c r="F1260" s="57">
        <v>0</v>
      </c>
      <c r="G1260" s="58">
        <f t="shared" si="40"/>
        <v>0</v>
      </c>
      <c r="H1260" s="58">
        <f t="shared" si="39"/>
        <v>0</v>
      </c>
      <c r="I1260" s="59">
        <v>0</v>
      </c>
    </row>
    <row r="1261" spans="1:9">
      <c r="A1261" s="56">
        <v>152</v>
      </c>
      <c r="B1261" s="57">
        <f>Bil!C297</f>
        <v>285</v>
      </c>
      <c r="C1261" s="57">
        <f>Bil!D297</f>
        <v>0</v>
      </c>
      <c r="D1261" s="57">
        <f>Bil!E297</f>
        <v>0</v>
      </c>
      <c r="E1261" s="57">
        <v>0</v>
      </c>
      <c r="F1261" s="57">
        <v>0</v>
      </c>
      <c r="G1261" s="58">
        <f t="shared" si="40"/>
        <v>0</v>
      </c>
      <c r="H1261" s="58">
        <f t="shared" si="39"/>
        <v>0</v>
      </c>
      <c r="I1261" s="59">
        <v>0</v>
      </c>
    </row>
    <row r="1262" spans="1:9">
      <c r="A1262" s="56">
        <v>152</v>
      </c>
      <c r="B1262" s="57">
        <f>Bil!C298</f>
        <v>286</v>
      </c>
      <c r="C1262" s="57">
        <f>Bil!D298</f>
        <v>0</v>
      </c>
      <c r="D1262" s="57">
        <f>Bil!E298</f>
        <v>0</v>
      </c>
      <c r="E1262" s="57">
        <v>0</v>
      </c>
      <c r="F1262" s="57">
        <v>0</v>
      </c>
      <c r="G1262" s="58">
        <f t="shared" si="40"/>
        <v>0</v>
      </c>
      <c r="H1262" s="58">
        <f t="shared" si="39"/>
        <v>0</v>
      </c>
      <c r="I1262" s="59">
        <v>0</v>
      </c>
    </row>
    <row r="1263" spans="1:9">
      <c r="A1263" s="56">
        <v>152</v>
      </c>
      <c r="B1263" s="57">
        <f>Bil!C299</f>
        <v>287</v>
      </c>
      <c r="C1263" s="57">
        <f>Bil!D299</f>
        <v>0</v>
      </c>
      <c r="D1263" s="57">
        <f>Bil!E299</f>
        <v>0</v>
      </c>
      <c r="E1263" s="57">
        <v>0</v>
      </c>
      <c r="F1263" s="57">
        <v>0</v>
      </c>
      <c r="G1263" s="58">
        <f t="shared" si="40"/>
        <v>0</v>
      </c>
      <c r="H1263" s="58">
        <f t="shared" si="39"/>
        <v>0</v>
      </c>
      <c r="I1263" s="59">
        <v>0</v>
      </c>
    </row>
    <row r="1264" spans="1:9">
      <c r="A1264" s="56">
        <v>152</v>
      </c>
      <c r="B1264" s="57">
        <f>Bil!C300</f>
        <v>288</v>
      </c>
      <c r="C1264" s="57">
        <f>Bil!D300</f>
        <v>0</v>
      </c>
      <c r="D1264" s="57">
        <f>Bil!E300</f>
        <v>0</v>
      </c>
      <c r="E1264" s="57">
        <v>0</v>
      </c>
      <c r="F1264" s="57">
        <v>0</v>
      </c>
      <c r="G1264" s="58">
        <f t="shared" si="40"/>
        <v>0</v>
      </c>
      <c r="H1264" s="58">
        <f t="shared" si="39"/>
        <v>0</v>
      </c>
      <c r="I1264" s="59">
        <v>0</v>
      </c>
    </row>
    <row r="1265" spans="1:9">
      <c r="A1265" s="56">
        <v>152</v>
      </c>
      <c r="B1265" s="57">
        <f>Bil!C301</f>
        <v>289</v>
      </c>
      <c r="C1265" s="57">
        <f>Bil!D301</f>
        <v>0</v>
      </c>
      <c r="D1265" s="57">
        <f>Bil!E301</f>
        <v>0</v>
      </c>
      <c r="E1265" s="57">
        <v>0</v>
      </c>
      <c r="F1265" s="57">
        <v>0</v>
      </c>
      <c r="G1265" s="58">
        <f t="shared" si="40"/>
        <v>0</v>
      </c>
      <c r="H1265" s="58">
        <f t="shared" si="39"/>
        <v>0</v>
      </c>
      <c r="I1265" s="59">
        <v>0</v>
      </c>
    </row>
    <row r="1266" spans="1:9">
      <c r="A1266" s="56">
        <v>152</v>
      </c>
      <c r="B1266" s="57">
        <f>Bil!C302</f>
        <v>290</v>
      </c>
      <c r="C1266" s="57">
        <f>Bil!D302</f>
        <v>0</v>
      </c>
      <c r="D1266" s="57">
        <f>Bil!E302</f>
        <v>0</v>
      </c>
      <c r="E1266" s="57">
        <v>0</v>
      </c>
      <c r="F1266" s="57">
        <v>0</v>
      </c>
      <c r="G1266" s="58">
        <f t="shared" si="40"/>
        <v>0</v>
      </c>
      <c r="H1266" s="58">
        <f t="shared" si="39"/>
        <v>0</v>
      </c>
      <c r="I1266" s="59">
        <v>0</v>
      </c>
    </row>
    <row r="1267" spans="1:9">
      <c r="A1267" s="56">
        <v>152</v>
      </c>
      <c r="B1267" s="57">
        <f>Bil!C303</f>
        <v>291</v>
      </c>
      <c r="C1267" s="57">
        <f>Bil!D303</f>
        <v>0</v>
      </c>
      <c r="D1267" s="57">
        <f>Bil!E303</f>
        <v>0</v>
      </c>
      <c r="E1267" s="57">
        <v>0</v>
      </c>
      <c r="F1267" s="57">
        <v>0</v>
      </c>
      <c r="G1267" s="58">
        <f t="shared" si="40"/>
        <v>0</v>
      </c>
      <c r="H1267" s="58">
        <f t="shared" si="39"/>
        <v>0</v>
      </c>
      <c r="I1267" s="59">
        <v>0</v>
      </c>
    </row>
    <row r="1268" spans="1:9">
      <c r="A1268" s="56">
        <v>152</v>
      </c>
      <c r="B1268" s="57">
        <f>Bil!C304</f>
        <v>292</v>
      </c>
      <c r="C1268" s="57">
        <f>Bil!D304</f>
        <v>0</v>
      </c>
      <c r="D1268" s="57">
        <f>Bil!E304</f>
        <v>0</v>
      </c>
      <c r="E1268" s="57">
        <v>0</v>
      </c>
      <c r="F1268" s="57">
        <v>0</v>
      </c>
      <c r="G1268" s="58">
        <f t="shared" si="40"/>
        <v>0</v>
      </c>
      <c r="H1268" s="58">
        <f t="shared" si="39"/>
        <v>0</v>
      </c>
      <c r="I1268" s="59">
        <v>0</v>
      </c>
    </row>
    <row r="1269" spans="1:9">
      <c r="A1269" s="56">
        <v>152</v>
      </c>
      <c r="B1269" s="57">
        <f>Bil!C305</f>
        <v>293</v>
      </c>
      <c r="C1269" s="57">
        <f>Bil!D305</f>
        <v>0</v>
      </c>
      <c r="D1269" s="57">
        <f>Bil!E305</f>
        <v>0</v>
      </c>
      <c r="E1269" s="57">
        <v>0</v>
      </c>
      <c r="F1269" s="57">
        <v>0</v>
      </c>
      <c r="G1269" s="58">
        <f t="shared" si="40"/>
        <v>0</v>
      </c>
      <c r="H1269" s="58">
        <f t="shared" si="39"/>
        <v>0</v>
      </c>
      <c r="I1269" s="59">
        <v>0</v>
      </c>
    </row>
    <row r="1270" spans="1:9">
      <c r="A1270" s="56">
        <v>152</v>
      </c>
      <c r="B1270" s="57">
        <f>Bil!C306</f>
        <v>294</v>
      </c>
      <c r="C1270" s="57">
        <f>Bil!D306</f>
        <v>0</v>
      </c>
      <c r="D1270" s="57">
        <f>Bil!E306</f>
        <v>0</v>
      </c>
      <c r="E1270" s="57">
        <v>0</v>
      </c>
      <c r="F1270" s="57">
        <v>0</v>
      </c>
      <c r="G1270" s="58">
        <f t="shared" si="40"/>
        <v>0</v>
      </c>
      <c r="H1270" s="58">
        <f t="shared" si="39"/>
        <v>0</v>
      </c>
      <c r="I1270" s="59">
        <v>0</v>
      </c>
    </row>
    <row r="1271" spans="1:9">
      <c r="A1271" s="56">
        <v>152</v>
      </c>
      <c r="B1271" s="57">
        <f>Bil!C307</f>
        <v>295</v>
      </c>
      <c r="C1271" s="57">
        <f>Bil!D307</f>
        <v>0</v>
      </c>
      <c r="D1271" s="57">
        <f>Bil!E307</f>
        <v>0</v>
      </c>
      <c r="E1271" s="57">
        <v>0</v>
      </c>
      <c r="F1271" s="57">
        <v>0</v>
      </c>
      <c r="G1271" s="58">
        <f t="shared" si="40"/>
        <v>0</v>
      </c>
      <c r="H1271" s="58">
        <f t="shared" si="39"/>
        <v>0</v>
      </c>
      <c r="I1271" s="59">
        <v>0</v>
      </c>
    </row>
    <row r="1272" spans="1:9">
      <c r="A1272" s="56">
        <v>152</v>
      </c>
      <c r="B1272" s="57">
        <f>Bil!C308</f>
        <v>296</v>
      </c>
      <c r="C1272" s="57">
        <f>Bil!D308</f>
        <v>0</v>
      </c>
      <c r="D1272" s="57">
        <f>Bil!E308</f>
        <v>24025</v>
      </c>
      <c r="E1272" s="57">
        <v>0</v>
      </c>
      <c r="F1272" s="57">
        <v>0</v>
      </c>
      <c r="G1272" s="58">
        <f t="shared" si="40"/>
        <v>14222.8</v>
      </c>
      <c r="H1272" s="58">
        <f t="shared" si="39"/>
        <v>0</v>
      </c>
      <c r="I1272" s="59">
        <v>0</v>
      </c>
    </row>
    <row r="1273" spans="1:9">
      <c r="A1273" s="56">
        <v>152</v>
      </c>
      <c r="B1273" s="57">
        <f>Bil!C309</f>
        <v>297</v>
      </c>
      <c r="C1273" s="57">
        <f>Bil!D309</f>
        <v>0</v>
      </c>
      <c r="D1273" s="57">
        <f>Bil!E309</f>
        <v>0</v>
      </c>
      <c r="E1273" s="57">
        <v>0</v>
      </c>
      <c r="F1273" s="57">
        <v>0</v>
      </c>
      <c r="G1273" s="58">
        <f t="shared" si="40"/>
        <v>0</v>
      </c>
      <c r="H1273" s="58">
        <f t="shared" si="39"/>
        <v>0</v>
      </c>
      <c r="I1273" s="59">
        <v>0</v>
      </c>
    </row>
    <row r="1274" spans="1:9">
      <c r="A1274" s="56">
        <v>152</v>
      </c>
      <c r="B1274" s="57">
        <f>Bil!C310</f>
        <v>298</v>
      </c>
      <c r="C1274" s="57">
        <f>Bil!D310</f>
        <v>0</v>
      </c>
      <c r="D1274" s="57">
        <f>Bil!E310</f>
        <v>0</v>
      </c>
      <c r="E1274" s="57">
        <v>0</v>
      </c>
      <c r="F1274" s="57">
        <v>0</v>
      </c>
      <c r="G1274" s="58">
        <f t="shared" si="40"/>
        <v>0</v>
      </c>
      <c r="H1274" s="58">
        <f t="shared" si="39"/>
        <v>0</v>
      </c>
      <c r="I1274" s="59">
        <v>0</v>
      </c>
    </row>
    <row r="1275" spans="1:9">
      <c r="A1275" s="56">
        <v>152</v>
      </c>
      <c r="B1275" s="57">
        <f>Bil!C311</f>
        <v>299</v>
      </c>
      <c r="C1275" s="57">
        <f>Bil!D311</f>
        <v>0</v>
      </c>
      <c r="D1275" s="57">
        <f>Bil!E311</f>
        <v>0</v>
      </c>
      <c r="E1275" s="57">
        <v>0</v>
      </c>
      <c r="F1275" s="57">
        <v>0</v>
      </c>
      <c r="G1275" s="58">
        <f t="shared" si="40"/>
        <v>0</v>
      </c>
      <c r="H1275" s="58">
        <f t="shared" si="39"/>
        <v>0</v>
      </c>
      <c r="I1275" s="59">
        <v>0</v>
      </c>
    </row>
    <row r="1276" spans="1:9">
      <c r="A1276" s="56">
        <v>152</v>
      </c>
      <c r="B1276" s="57">
        <f>Bil!C312</f>
        <v>300</v>
      </c>
      <c r="C1276" s="57">
        <f>Bil!D312</f>
        <v>0</v>
      </c>
      <c r="D1276" s="57">
        <f>Bil!E312</f>
        <v>0</v>
      </c>
      <c r="E1276" s="57">
        <v>0</v>
      </c>
      <c r="F1276" s="57">
        <v>0</v>
      </c>
      <c r="G1276" s="58">
        <f t="shared" si="40"/>
        <v>0</v>
      </c>
      <c r="H1276" s="58">
        <f t="shared" si="39"/>
        <v>0</v>
      </c>
      <c r="I1276" s="59">
        <v>0</v>
      </c>
    </row>
    <row r="1277" spans="1:9">
      <c r="A1277" s="56">
        <v>152</v>
      </c>
      <c r="B1277" s="57">
        <f>Bil!C313</f>
        <v>301</v>
      </c>
      <c r="C1277" s="57">
        <f>Bil!D313</f>
        <v>0</v>
      </c>
      <c r="D1277" s="57">
        <f>Bil!E313</f>
        <v>0</v>
      </c>
      <c r="E1277" s="57">
        <v>0</v>
      </c>
      <c r="F1277" s="57">
        <v>0</v>
      </c>
      <c r="G1277" s="58">
        <f t="shared" si="40"/>
        <v>0</v>
      </c>
      <c r="H1277" s="58">
        <f t="shared" si="39"/>
        <v>0</v>
      </c>
      <c r="I1277" s="59">
        <v>0</v>
      </c>
    </row>
    <row r="1278" spans="1:9">
      <c r="A1278" s="56">
        <v>152</v>
      </c>
      <c r="B1278" s="57">
        <f>Bil!C314</f>
        <v>302</v>
      </c>
      <c r="C1278" s="57">
        <f>Bil!D314</f>
        <v>0</v>
      </c>
      <c r="D1278" s="57">
        <f>Bil!E314</f>
        <v>0</v>
      </c>
      <c r="E1278" s="57">
        <v>0</v>
      </c>
      <c r="F1278" s="57">
        <v>0</v>
      </c>
      <c r="G1278" s="58">
        <f t="shared" si="40"/>
        <v>0</v>
      </c>
      <c r="H1278" s="58">
        <f t="shared" si="39"/>
        <v>0</v>
      </c>
      <c r="I1278" s="59">
        <v>0</v>
      </c>
    </row>
    <row r="1279" spans="1:9">
      <c r="A1279" s="56">
        <v>152</v>
      </c>
      <c r="B1279" s="57">
        <f>Bil!C315</f>
        <v>303</v>
      </c>
      <c r="C1279" s="57">
        <f>Bil!D315</f>
        <v>0</v>
      </c>
      <c r="D1279" s="57">
        <f>Bil!E315</f>
        <v>0</v>
      </c>
      <c r="E1279" s="57">
        <v>0</v>
      </c>
      <c r="F1279" s="57">
        <v>0</v>
      </c>
      <c r="G1279" s="58">
        <f t="shared" si="40"/>
        <v>0</v>
      </c>
      <c r="H1279" s="58">
        <f t="shared" si="39"/>
        <v>0</v>
      </c>
      <c r="I1279" s="59">
        <v>0</v>
      </c>
    </row>
    <row r="1280" spans="1:9">
      <c r="A1280" s="56">
        <v>152</v>
      </c>
      <c r="B1280" s="57">
        <f>Bil!C316</f>
        <v>304</v>
      </c>
      <c r="C1280" s="57">
        <f>Bil!D316</f>
        <v>0</v>
      </c>
      <c r="D1280" s="57">
        <f>Bil!E316</f>
        <v>0</v>
      </c>
      <c r="E1280" s="57">
        <v>0</v>
      </c>
      <c r="F1280" s="57">
        <v>0</v>
      </c>
      <c r="G1280" s="58">
        <f t="shared" si="40"/>
        <v>0</v>
      </c>
      <c r="H1280" s="58">
        <f t="shared" si="39"/>
        <v>0</v>
      </c>
      <c r="I1280" s="59">
        <v>0</v>
      </c>
    </row>
    <row r="1281" spans="1:9">
      <c r="A1281" s="56">
        <v>152</v>
      </c>
      <c r="B1281" s="57">
        <f>Bil!C317</f>
        <v>305</v>
      </c>
      <c r="C1281" s="57">
        <f>Bil!D317</f>
        <v>0</v>
      </c>
      <c r="D1281" s="57">
        <f>Bil!E317</f>
        <v>0</v>
      </c>
      <c r="E1281" s="57">
        <v>0</v>
      </c>
      <c r="F1281" s="57">
        <v>0</v>
      </c>
      <c r="G1281" s="58">
        <f t="shared" si="40"/>
        <v>0</v>
      </c>
      <c r="H1281" s="58">
        <f t="shared" si="39"/>
        <v>0</v>
      </c>
      <c r="I1281" s="59">
        <v>0</v>
      </c>
    </row>
    <row r="1282" spans="1:9">
      <c r="A1282" s="56">
        <v>152</v>
      </c>
      <c r="B1282" s="57">
        <f>Bil!C318</f>
        <v>306</v>
      </c>
      <c r="C1282" s="57">
        <f>Bil!D318</f>
        <v>0</v>
      </c>
      <c r="D1282" s="57">
        <f>Bil!E318</f>
        <v>0</v>
      </c>
      <c r="E1282" s="57">
        <v>0</v>
      </c>
      <c r="F1282" s="57">
        <v>0</v>
      </c>
      <c r="G1282" s="58">
        <f t="shared" si="40"/>
        <v>0</v>
      </c>
      <c r="H1282" s="58">
        <f t="shared" si="39"/>
        <v>0</v>
      </c>
      <c r="I1282" s="59">
        <v>0</v>
      </c>
    </row>
    <row r="1283" spans="1:9">
      <c r="A1283" s="56">
        <v>152</v>
      </c>
      <c r="B1283" s="57">
        <f>Bil!C319</f>
        <v>307</v>
      </c>
      <c r="C1283" s="57">
        <f>Bil!D319</f>
        <v>0</v>
      </c>
      <c r="D1283" s="57">
        <f>Bil!E319</f>
        <v>0</v>
      </c>
      <c r="E1283" s="57">
        <v>0</v>
      </c>
      <c r="F1283" s="57">
        <v>0</v>
      </c>
      <c r="G1283" s="58">
        <f t="shared" si="40"/>
        <v>0</v>
      </c>
      <c r="H1283" s="58">
        <f t="shared" si="39"/>
        <v>0</v>
      </c>
      <c r="I1283" s="59">
        <v>0</v>
      </c>
    </row>
    <row r="1284" spans="1:9">
      <c r="A1284" s="56">
        <v>152</v>
      </c>
      <c r="B1284" s="57">
        <f>Bil!C320</f>
        <v>308</v>
      </c>
      <c r="C1284" s="57">
        <f>Bil!D320</f>
        <v>0</v>
      </c>
      <c r="D1284" s="57">
        <f>Bil!E320</f>
        <v>0</v>
      </c>
      <c r="E1284" s="57">
        <v>0</v>
      </c>
      <c r="F1284" s="57">
        <v>0</v>
      </c>
      <c r="G1284" s="58">
        <f t="shared" si="40"/>
        <v>0</v>
      </c>
      <c r="H1284" s="58">
        <f t="shared" si="39"/>
        <v>0</v>
      </c>
      <c r="I1284" s="59">
        <v>0</v>
      </c>
    </row>
    <row r="1285" spans="1:9">
      <c r="A1285" s="56">
        <v>152</v>
      </c>
      <c r="B1285" s="57">
        <f>Bil!C321</f>
        <v>309</v>
      </c>
      <c r="C1285" s="57">
        <f>Bil!D321</f>
        <v>0</v>
      </c>
      <c r="D1285" s="57">
        <f>Bil!E321</f>
        <v>0</v>
      </c>
      <c r="E1285" s="57">
        <v>0</v>
      </c>
      <c r="F1285" s="57">
        <v>0</v>
      </c>
      <c r="G1285" s="58">
        <f t="shared" si="40"/>
        <v>0</v>
      </c>
      <c r="H1285" s="58">
        <f t="shared" si="39"/>
        <v>0</v>
      </c>
      <c r="I1285" s="59">
        <v>0</v>
      </c>
    </row>
    <row r="1286" spans="1:9">
      <c r="A1286" s="56">
        <v>152</v>
      </c>
      <c r="B1286" s="57">
        <f>Bil!C322</f>
        <v>310</v>
      </c>
      <c r="C1286" s="57">
        <f>Bil!D322</f>
        <v>0</v>
      </c>
      <c r="D1286" s="57">
        <f>Bil!E322</f>
        <v>0</v>
      </c>
      <c r="E1286" s="57">
        <v>0</v>
      </c>
      <c r="F1286" s="57">
        <v>0</v>
      </c>
      <c r="G1286" s="58">
        <f t="shared" si="40"/>
        <v>0</v>
      </c>
      <c r="H1286" s="58">
        <f t="shared" si="39"/>
        <v>0</v>
      </c>
      <c r="I1286" s="59">
        <v>0</v>
      </c>
    </row>
    <row r="1287" spans="1:9">
      <c r="A1287" s="56">
        <v>152</v>
      </c>
      <c r="B1287" s="57">
        <f>Bil!C323</f>
        <v>311</v>
      </c>
      <c r="C1287" s="57">
        <f>Bil!D323</f>
        <v>0</v>
      </c>
      <c r="D1287" s="57">
        <f>Bil!E323</f>
        <v>0</v>
      </c>
      <c r="E1287" s="57">
        <v>0</v>
      </c>
      <c r="F1287" s="57">
        <v>0</v>
      </c>
      <c r="G1287" s="58">
        <f t="shared" si="40"/>
        <v>0</v>
      </c>
      <c r="H1287" s="58">
        <f t="shared" si="39"/>
        <v>0</v>
      </c>
      <c r="I1287" s="59">
        <v>0</v>
      </c>
    </row>
    <row r="1288" spans="1:9">
      <c r="A1288" s="56">
        <v>152</v>
      </c>
      <c r="B1288" s="57">
        <f>Bil!C324</f>
        <v>312</v>
      </c>
      <c r="C1288" s="57">
        <f>Bil!D324</f>
        <v>0</v>
      </c>
      <c r="D1288" s="57">
        <f>Bil!E324</f>
        <v>0</v>
      </c>
      <c r="E1288" s="57">
        <v>0</v>
      </c>
      <c r="F1288" s="57">
        <v>0</v>
      </c>
      <c r="G1288" s="58">
        <f t="shared" si="40"/>
        <v>0</v>
      </c>
      <c r="H1288" s="58">
        <f t="shared" ref="H1288:H1351" si="41">ABS(C1288-ROUND(C1288,0))+ABS(D1288-ROUND(D1288,0))</f>
        <v>0</v>
      </c>
      <c r="I1288" s="59">
        <v>0</v>
      </c>
    </row>
    <row r="1289" spans="1:9">
      <c r="A1289" s="56">
        <v>152</v>
      </c>
      <c r="B1289" s="57">
        <f>Bil!C325</f>
        <v>313</v>
      </c>
      <c r="C1289" s="57">
        <f>Bil!D325</f>
        <v>0</v>
      </c>
      <c r="D1289" s="57">
        <f>Bil!E325</f>
        <v>0</v>
      </c>
      <c r="E1289" s="57">
        <v>0</v>
      </c>
      <c r="F1289" s="57">
        <v>0</v>
      </c>
      <c r="G1289" s="58">
        <f t="shared" si="40"/>
        <v>0</v>
      </c>
      <c r="H1289" s="58">
        <f t="shared" si="41"/>
        <v>0</v>
      </c>
      <c r="I1289" s="59">
        <v>0</v>
      </c>
    </row>
    <row r="1290" spans="1:9">
      <c r="A1290" s="56">
        <v>152</v>
      </c>
      <c r="B1290" s="57">
        <f>Bil!C326</f>
        <v>314</v>
      </c>
      <c r="C1290" s="57">
        <f>Bil!D326</f>
        <v>0</v>
      </c>
      <c r="D1290" s="57">
        <f>Bil!E326</f>
        <v>0</v>
      </c>
      <c r="E1290" s="57">
        <v>0</v>
      </c>
      <c r="F1290" s="57">
        <v>0</v>
      </c>
      <c r="G1290" s="58">
        <f t="shared" si="40"/>
        <v>0</v>
      </c>
      <c r="H1290" s="58">
        <f t="shared" si="41"/>
        <v>0</v>
      </c>
      <c r="I1290" s="59">
        <v>0</v>
      </c>
    </row>
    <row r="1291" spans="1:9">
      <c r="A1291" s="56">
        <v>152</v>
      </c>
      <c r="B1291" s="57">
        <f>Bil!C327</f>
        <v>315</v>
      </c>
      <c r="C1291" s="57">
        <f>Bil!D327</f>
        <v>0</v>
      </c>
      <c r="D1291" s="57">
        <f>Bil!E327</f>
        <v>0</v>
      </c>
      <c r="E1291" s="57">
        <v>0</v>
      </c>
      <c r="F1291" s="57">
        <v>0</v>
      </c>
      <c r="G1291" s="58">
        <f t="shared" si="40"/>
        <v>0</v>
      </c>
      <c r="H1291" s="58">
        <f t="shared" si="41"/>
        <v>0</v>
      </c>
      <c r="I1291" s="59">
        <v>0</v>
      </c>
    </row>
    <row r="1292" spans="1:9">
      <c r="A1292" s="65">
        <v>152</v>
      </c>
      <c r="B1292" s="66">
        <f>Bil!C328</f>
        <v>316</v>
      </c>
      <c r="C1292" s="66">
        <f>Bil!D328</f>
        <v>0</v>
      </c>
      <c r="D1292" s="66">
        <f>Bil!E328</f>
        <v>0</v>
      </c>
      <c r="E1292" s="66">
        <v>0</v>
      </c>
      <c r="F1292" s="66">
        <v>0</v>
      </c>
      <c r="G1292" s="67">
        <f t="shared" si="40"/>
        <v>0</v>
      </c>
      <c r="H1292" s="67">
        <f t="shared" si="41"/>
        <v>0</v>
      </c>
      <c r="I1292" s="68">
        <v>0</v>
      </c>
    </row>
    <row r="1293" spans="1:9">
      <c r="A1293" s="61">
        <v>154</v>
      </c>
      <c r="B1293" s="62">
        <f>RasF!C12</f>
        <v>1</v>
      </c>
      <c r="C1293" s="62">
        <f>RasF!D12</f>
        <v>0</v>
      </c>
      <c r="D1293" s="62">
        <f>RasF!E12</f>
        <v>0</v>
      </c>
      <c r="E1293" s="62">
        <v>0</v>
      </c>
      <c r="F1293" s="62">
        <v>0</v>
      </c>
      <c r="G1293" s="63">
        <f t="shared" si="40"/>
        <v>0</v>
      </c>
      <c r="H1293" s="63">
        <f t="shared" si="41"/>
        <v>0</v>
      </c>
      <c r="I1293" s="64">
        <v>0</v>
      </c>
    </row>
    <row r="1294" spans="1:9">
      <c r="A1294" s="56">
        <v>154</v>
      </c>
      <c r="B1294" s="57">
        <f>RasF!C13</f>
        <v>2</v>
      </c>
      <c r="C1294" s="57">
        <f>RasF!D13</f>
        <v>0</v>
      </c>
      <c r="D1294" s="57">
        <f>RasF!E13</f>
        <v>0</v>
      </c>
      <c r="E1294" s="57">
        <v>0</v>
      </c>
      <c r="F1294" s="57">
        <v>0</v>
      </c>
      <c r="G1294" s="58">
        <f t="shared" si="40"/>
        <v>0</v>
      </c>
      <c r="H1294" s="58">
        <f t="shared" si="41"/>
        <v>0</v>
      </c>
      <c r="I1294" s="59">
        <v>0</v>
      </c>
    </row>
    <row r="1295" spans="1:9">
      <c r="A1295" s="56">
        <v>154</v>
      </c>
      <c r="B1295" s="57">
        <f>RasF!C14</f>
        <v>3</v>
      </c>
      <c r="C1295" s="57">
        <f>RasF!D14</f>
        <v>0</v>
      </c>
      <c r="D1295" s="57">
        <f>RasF!E14</f>
        <v>0</v>
      </c>
      <c r="E1295" s="57">
        <v>0</v>
      </c>
      <c r="F1295" s="57">
        <v>0</v>
      </c>
      <c r="G1295" s="58">
        <f t="shared" si="40"/>
        <v>0</v>
      </c>
      <c r="H1295" s="58">
        <f t="shared" si="41"/>
        <v>0</v>
      </c>
      <c r="I1295" s="59">
        <v>0</v>
      </c>
    </row>
    <row r="1296" spans="1:9">
      <c r="A1296" s="56">
        <v>154</v>
      </c>
      <c r="B1296" s="57">
        <f>RasF!C15</f>
        <v>4</v>
      </c>
      <c r="C1296" s="57">
        <f>RasF!D15</f>
        <v>0</v>
      </c>
      <c r="D1296" s="57">
        <f>RasF!E15</f>
        <v>0</v>
      </c>
      <c r="E1296" s="57">
        <v>0</v>
      </c>
      <c r="F1296" s="57">
        <v>0</v>
      </c>
      <c r="G1296" s="58">
        <f t="shared" si="40"/>
        <v>0</v>
      </c>
      <c r="H1296" s="58">
        <f t="shared" si="41"/>
        <v>0</v>
      </c>
      <c r="I1296" s="59">
        <v>0</v>
      </c>
    </row>
    <row r="1297" spans="1:9">
      <c r="A1297" s="56">
        <v>154</v>
      </c>
      <c r="B1297" s="57">
        <f>RasF!C16</f>
        <v>5</v>
      </c>
      <c r="C1297" s="57">
        <f>RasF!D16</f>
        <v>0</v>
      </c>
      <c r="D1297" s="57">
        <f>RasF!E16</f>
        <v>0</v>
      </c>
      <c r="E1297" s="57">
        <v>0</v>
      </c>
      <c r="F1297" s="57">
        <v>0</v>
      </c>
      <c r="G1297" s="58">
        <f t="shared" si="40"/>
        <v>0</v>
      </c>
      <c r="H1297" s="58">
        <f t="shared" si="41"/>
        <v>0</v>
      </c>
      <c r="I1297" s="59">
        <v>0</v>
      </c>
    </row>
    <row r="1298" spans="1:9">
      <c r="A1298" s="56">
        <v>154</v>
      </c>
      <c r="B1298" s="57">
        <f>RasF!C17</f>
        <v>6</v>
      </c>
      <c r="C1298" s="57">
        <f>RasF!D17</f>
        <v>0</v>
      </c>
      <c r="D1298" s="57">
        <f>RasF!E17</f>
        <v>0</v>
      </c>
      <c r="E1298" s="57">
        <v>0</v>
      </c>
      <c r="F1298" s="57">
        <v>0</v>
      </c>
      <c r="G1298" s="58">
        <f t="shared" si="40"/>
        <v>0</v>
      </c>
      <c r="H1298" s="58">
        <f t="shared" si="41"/>
        <v>0</v>
      </c>
      <c r="I1298" s="59">
        <v>0</v>
      </c>
    </row>
    <row r="1299" spans="1:9">
      <c r="A1299" s="56">
        <v>154</v>
      </c>
      <c r="B1299" s="57">
        <f>RasF!C18</f>
        <v>7</v>
      </c>
      <c r="C1299" s="57">
        <f>RasF!D18</f>
        <v>0</v>
      </c>
      <c r="D1299" s="57">
        <f>RasF!E18</f>
        <v>0</v>
      </c>
      <c r="E1299" s="57">
        <v>0</v>
      </c>
      <c r="F1299" s="57">
        <v>0</v>
      </c>
      <c r="G1299" s="58">
        <f t="shared" si="40"/>
        <v>0</v>
      </c>
      <c r="H1299" s="58">
        <f t="shared" si="41"/>
        <v>0</v>
      </c>
      <c r="I1299" s="59">
        <v>0</v>
      </c>
    </row>
    <row r="1300" spans="1:9">
      <c r="A1300" s="56">
        <v>154</v>
      </c>
      <c r="B1300" s="57">
        <f>RasF!C19</f>
        <v>8</v>
      </c>
      <c r="C1300" s="57">
        <f>RasF!D19</f>
        <v>0</v>
      </c>
      <c r="D1300" s="57">
        <f>RasF!E19</f>
        <v>0</v>
      </c>
      <c r="E1300" s="57">
        <v>0</v>
      </c>
      <c r="F1300" s="57">
        <v>0</v>
      </c>
      <c r="G1300" s="58">
        <f t="shared" si="40"/>
        <v>0</v>
      </c>
      <c r="H1300" s="58">
        <f t="shared" si="41"/>
        <v>0</v>
      </c>
      <c r="I1300" s="59">
        <v>0</v>
      </c>
    </row>
    <row r="1301" spans="1:9">
      <c r="A1301" s="56">
        <v>154</v>
      </c>
      <c r="B1301" s="57">
        <f>RasF!C20</f>
        <v>9</v>
      </c>
      <c r="C1301" s="57">
        <f>RasF!D20</f>
        <v>0</v>
      </c>
      <c r="D1301" s="57">
        <f>RasF!E20</f>
        <v>0</v>
      </c>
      <c r="E1301" s="57">
        <v>0</v>
      </c>
      <c r="F1301" s="57">
        <v>0</v>
      </c>
      <c r="G1301" s="58">
        <f t="shared" si="40"/>
        <v>0</v>
      </c>
      <c r="H1301" s="58">
        <f t="shared" si="41"/>
        <v>0</v>
      </c>
      <c r="I1301" s="59">
        <v>0</v>
      </c>
    </row>
    <row r="1302" spans="1:9">
      <c r="A1302" s="56">
        <v>154</v>
      </c>
      <c r="B1302" s="57">
        <f>RasF!C21</f>
        <v>10</v>
      </c>
      <c r="C1302" s="57">
        <f>RasF!D21</f>
        <v>0</v>
      </c>
      <c r="D1302" s="57">
        <f>RasF!E21</f>
        <v>0</v>
      </c>
      <c r="E1302" s="57">
        <v>0</v>
      </c>
      <c r="F1302" s="57">
        <v>0</v>
      </c>
      <c r="G1302" s="58">
        <f t="shared" si="40"/>
        <v>0</v>
      </c>
      <c r="H1302" s="58">
        <f t="shared" si="41"/>
        <v>0</v>
      </c>
      <c r="I1302" s="59">
        <v>0</v>
      </c>
    </row>
    <row r="1303" spans="1:9">
      <c r="A1303" s="56">
        <v>154</v>
      </c>
      <c r="B1303" s="57">
        <f>RasF!C22</f>
        <v>11</v>
      </c>
      <c r="C1303" s="57">
        <f>RasF!D22</f>
        <v>0</v>
      </c>
      <c r="D1303" s="57">
        <f>RasF!E22</f>
        <v>0</v>
      </c>
      <c r="E1303" s="57">
        <v>0</v>
      </c>
      <c r="F1303" s="57">
        <v>0</v>
      </c>
      <c r="G1303" s="58">
        <f t="shared" ref="G1303:G1366" si="42">B1303/1000*C1303+B1303/500*D1303</f>
        <v>0</v>
      </c>
      <c r="H1303" s="58">
        <f t="shared" si="41"/>
        <v>0</v>
      </c>
      <c r="I1303" s="59">
        <v>0</v>
      </c>
    </row>
    <row r="1304" spans="1:9">
      <c r="A1304" s="56">
        <v>154</v>
      </c>
      <c r="B1304" s="57">
        <f>RasF!C23</f>
        <v>12</v>
      </c>
      <c r="C1304" s="57">
        <f>RasF!D23</f>
        <v>0</v>
      </c>
      <c r="D1304" s="57">
        <f>RasF!E23</f>
        <v>0</v>
      </c>
      <c r="E1304" s="57">
        <v>0</v>
      </c>
      <c r="F1304" s="57">
        <v>0</v>
      </c>
      <c r="G1304" s="58">
        <f t="shared" si="42"/>
        <v>0</v>
      </c>
      <c r="H1304" s="58">
        <f t="shared" si="41"/>
        <v>0</v>
      </c>
      <c r="I1304" s="59">
        <v>0</v>
      </c>
    </row>
    <row r="1305" spans="1:9">
      <c r="A1305" s="56">
        <v>154</v>
      </c>
      <c r="B1305" s="57">
        <f>RasF!C24</f>
        <v>13</v>
      </c>
      <c r="C1305" s="57">
        <f>RasF!D24</f>
        <v>0</v>
      </c>
      <c r="D1305" s="57">
        <f>RasF!E24</f>
        <v>0</v>
      </c>
      <c r="E1305" s="57">
        <v>0</v>
      </c>
      <c r="F1305" s="57">
        <v>0</v>
      </c>
      <c r="G1305" s="58">
        <f t="shared" si="42"/>
        <v>0</v>
      </c>
      <c r="H1305" s="58">
        <f t="shared" si="41"/>
        <v>0</v>
      </c>
      <c r="I1305" s="59">
        <v>0</v>
      </c>
    </row>
    <row r="1306" spans="1:9">
      <c r="A1306" s="56">
        <v>154</v>
      </c>
      <c r="B1306" s="57">
        <f>RasF!C25</f>
        <v>14</v>
      </c>
      <c r="C1306" s="57">
        <f>RasF!D25</f>
        <v>0</v>
      </c>
      <c r="D1306" s="57">
        <f>RasF!E25</f>
        <v>0</v>
      </c>
      <c r="E1306" s="57">
        <v>0</v>
      </c>
      <c r="F1306" s="57">
        <v>0</v>
      </c>
      <c r="G1306" s="58">
        <f t="shared" si="42"/>
        <v>0</v>
      </c>
      <c r="H1306" s="58">
        <f t="shared" si="41"/>
        <v>0</v>
      </c>
      <c r="I1306" s="59">
        <v>0</v>
      </c>
    </row>
    <row r="1307" spans="1:9">
      <c r="A1307" s="56">
        <v>154</v>
      </c>
      <c r="B1307" s="57">
        <f>RasF!C26</f>
        <v>15</v>
      </c>
      <c r="C1307" s="57">
        <f>RasF!D26</f>
        <v>0</v>
      </c>
      <c r="D1307" s="57">
        <f>RasF!E26</f>
        <v>0</v>
      </c>
      <c r="E1307" s="57">
        <v>0</v>
      </c>
      <c r="F1307" s="57">
        <v>0</v>
      </c>
      <c r="G1307" s="58">
        <f t="shared" si="42"/>
        <v>0</v>
      </c>
      <c r="H1307" s="58">
        <f t="shared" si="41"/>
        <v>0</v>
      </c>
      <c r="I1307" s="59">
        <v>0</v>
      </c>
    </row>
    <row r="1308" spans="1:9">
      <c r="A1308" s="56">
        <v>154</v>
      </c>
      <c r="B1308" s="57">
        <f>RasF!C27</f>
        <v>16</v>
      </c>
      <c r="C1308" s="57">
        <f>RasF!D27</f>
        <v>0</v>
      </c>
      <c r="D1308" s="57">
        <f>RasF!E27</f>
        <v>0</v>
      </c>
      <c r="E1308" s="57">
        <v>0</v>
      </c>
      <c r="F1308" s="57">
        <v>0</v>
      </c>
      <c r="G1308" s="58">
        <f t="shared" si="42"/>
        <v>0</v>
      </c>
      <c r="H1308" s="58">
        <f t="shared" si="41"/>
        <v>0</v>
      </c>
      <c r="I1308" s="59">
        <v>0</v>
      </c>
    </row>
    <row r="1309" spans="1:9">
      <c r="A1309" s="56">
        <v>154</v>
      </c>
      <c r="B1309" s="57">
        <f>RasF!C28</f>
        <v>17</v>
      </c>
      <c r="C1309" s="57">
        <f>RasF!D28</f>
        <v>0</v>
      </c>
      <c r="D1309" s="57">
        <f>RasF!E28</f>
        <v>0</v>
      </c>
      <c r="E1309" s="57">
        <v>0</v>
      </c>
      <c r="F1309" s="57">
        <v>0</v>
      </c>
      <c r="G1309" s="58">
        <f t="shared" si="42"/>
        <v>0</v>
      </c>
      <c r="H1309" s="58">
        <f t="shared" si="41"/>
        <v>0</v>
      </c>
      <c r="I1309" s="59">
        <v>0</v>
      </c>
    </row>
    <row r="1310" spans="1:9">
      <c r="A1310" s="56">
        <v>154</v>
      </c>
      <c r="B1310" s="57">
        <f>RasF!C29</f>
        <v>18</v>
      </c>
      <c r="C1310" s="57">
        <f>RasF!D29</f>
        <v>0</v>
      </c>
      <c r="D1310" s="57">
        <f>RasF!E29</f>
        <v>0</v>
      </c>
      <c r="E1310" s="57">
        <v>0</v>
      </c>
      <c r="F1310" s="57">
        <v>0</v>
      </c>
      <c r="G1310" s="58">
        <f t="shared" si="42"/>
        <v>0</v>
      </c>
      <c r="H1310" s="58">
        <f t="shared" si="41"/>
        <v>0</v>
      </c>
      <c r="I1310" s="59">
        <v>0</v>
      </c>
    </row>
    <row r="1311" spans="1:9">
      <c r="A1311" s="56">
        <v>154</v>
      </c>
      <c r="B1311" s="57">
        <f>RasF!C30</f>
        <v>19</v>
      </c>
      <c r="C1311" s="57">
        <f>RasF!D30</f>
        <v>0</v>
      </c>
      <c r="D1311" s="57">
        <f>RasF!E30</f>
        <v>0</v>
      </c>
      <c r="E1311" s="57">
        <v>0</v>
      </c>
      <c r="F1311" s="57">
        <v>0</v>
      </c>
      <c r="G1311" s="58">
        <f t="shared" si="42"/>
        <v>0</v>
      </c>
      <c r="H1311" s="58">
        <f t="shared" si="41"/>
        <v>0</v>
      </c>
      <c r="I1311" s="59">
        <v>0</v>
      </c>
    </row>
    <row r="1312" spans="1:9">
      <c r="A1312" s="56">
        <v>154</v>
      </c>
      <c r="B1312" s="57">
        <f>RasF!C31</f>
        <v>20</v>
      </c>
      <c r="C1312" s="57">
        <f>RasF!D31</f>
        <v>0</v>
      </c>
      <c r="D1312" s="57">
        <f>RasF!E31</f>
        <v>0</v>
      </c>
      <c r="E1312" s="57">
        <v>0</v>
      </c>
      <c r="F1312" s="57">
        <v>0</v>
      </c>
      <c r="G1312" s="58">
        <f t="shared" si="42"/>
        <v>0</v>
      </c>
      <c r="H1312" s="58">
        <f t="shared" si="41"/>
        <v>0</v>
      </c>
      <c r="I1312" s="59">
        <v>0</v>
      </c>
    </row>
    <row r="1313" spans="1:9">
      <c r="A1313" s="56">
        <v>154</v>
      </c>
      <c r="B1313" s="57">
        <f>RasF!C32</f>
        <v>21</v>
      </c>
      <c r="C1313" s="57">
        <f>RasF!D32</f>
        <v>0</v>
      </c>
      <c r="D1313" s="57">
        <f>RasF!E32</f>
        <v>0</v>
      </c>
      <c r="E1313" s="57">
        <v>0</v>
      </c>
      <c r="F1313" s="57">
        <v>0</v>
      </c>
      <c r="G1313" s="58">
        <f t="shared" si="42"/>
        <v>0</v>
      </c>
      <c r="H1313" s="58">
        <f t="shared" si="41"/>
        <v>0</v>
      </c>
      <c r="I1313" s="59">
        <v>0</v>
      </c>
    </row>
    <row r="1314" spans="1:9">
      <c r="A1314" s="56">
        <v>154</v>
      </c>
      <c r="B1314" s="57">
        <f>RasF!C33</f>
        <v>22</v>
      </c>
      <c r="C1314" s="57">
        <f>RasF!D33</f>
        <v>0</v>
      </c>
      <c r="D1314" s="57">
        <f>RasF!E33</f>
        <v>0</v>
      </c>
      <c r="E1314" s="57">
        <v>0</v>
      </c>
      <c r="F1314" s="57">
        <v>0</v>
      </c>
      <c r="G1314" s="58">
        <f t="shared" si="42"/>
        <v>0</v>
      </c>
      <c r="H1314" s="58">
        <f t="shared" si="41"/>
        <v>0</v>
      </c>
      <c r="I1314" s="59">
        <v>0</v>
      </c>
    </row>
    <row r="1315" spans="1:9">
      <c r="A1315" s="56">
        <v>154</v>
      </c>
      <c r="B1315" s="57">
        <f>RasF!C34</f>
        <v>23</v>
      </c>
      <c r="C1315" s="57">
        <f>RasF!D34</f>
        <v>0</v>
      </c>
      <c r="D1315" s="57">
        <f>RasF!E34</f>
        <v>0</v>
      </c>
      <c r="E1315" s="57">
        <v>0</v>
      </c>
      <c r="F1315" s="57">
        <v>0</v>
      </c>
      <c r="G1315" s="58">
        <f t="shared" si="42"/>
        <v>0</v>
      </c>
      <c r="H1315" s="58">
        <f t="shared" si="41"/>
        <v>0</v>
      </c>
      <c r="I1315" s="59">
        <v>0</v>
      </c>
    </row>
    <row r="1316" spans="1:9">
      <c r="A1316" s="56">
        <v>154</v>
      </c>
      <c r="B1316" s="57">
        <f>RasF!C35</f>
        <v>24</v>
      </c>
      <c r="C1316" s="57">
        <f>RasF!D35</f>
        <v>0</v>
      </c>
      <c r="D1316" s="57">
        <f>RasF!E35</f>
        <v>0</v>
      </c>
      <c r="E1316" s="57">
        <v>0</v>
      </c>
      <c r="F1316" s="57">
        <v>0</v>
      </c>
      <c r="G1316" s="58">
        <f t="shared" si="42"/>
        <v>0</v>
      </c>
      <c r="H1316" s="58">
        <f t="shared" si="41"/>
        <v>0</v>
      </c>
      <c r="I1316" s="59">
        <v>0</v>
      </c>
    </row>
    <row r="1317" spans="1:9">
      <c r="A1317" s="56">
        <v>154</v>
      </c>
      <c r="B1317" s="57">
        <f>RasF!C36</f>
        <v>25</v>
      </c>
      <c r="C1317" s="57">
        <f>RasF!D36</f>
        <v>0</v>
      </c>
      <c r="D1317" s="57">
        <f>RasF!E36</f>
        <v>0</v>
      </c>
      <c r="E1317" s="57">
        <v>0</v>
      </c>
      <c r="F1317" s="57">
        <v>0</v>
      </c>
      <c r="G1317" s="58">
        <f t="shared" si="42"/>
        <v>0</v>
      </c>
      <c r="H1317" s="58">
        <f t="shared" si="41"/>
        <v>0</v>
      </c>
      <c r="I1317" s="59">
        <v>0</v>
      </c>
    </row>
    <row r="1318" spans="1:9">
      <c r="A1318" s="56">
        <v>154</v>
      </c>
      <c r="B1318" s="57">
        <f>RasF!C37</f>
        <v>26</v>
      </c>
      <c r="C1318" s="57">
        <f>RasF!D37</f>
        <v>0</v>
      </c>
      <c r="D1318" s="57">
        <f>RasF!E37</f>
        <v>0</v>
      </c>
      <c r="E1318" s="57">
        <v>0</v>
      </c>
      <c r="F1318" s="57">
        <v>0</v>
      </c>
      <c r="G1318" s="58">
        <f t="shared" si="42"/>
        <v>0</v>
      </c>
      <c r="H1318" s="58">
        <f t="shared" si="41"/>
        <v>0</v>
      </c>
      <c r="I1318" s="59">
        <v>0</v>
      </c>
    </row>
    <row r="1319" spans="1:9">
      <c r="A1319" s="56">
        <v>154</v>
      </c>
      <c r="B1319" s="57">
        <f>RasF!C38</f>
        <v>27</v>
      </c>
      <c r="C1319" s="57">
        <f>RasF!D38</f>
        <v>0</v>
      </c>
      <c r="D1319" s="57">
        <f>RasF!E38</f>
        <v>0</v>
      </c>
      <c r="E1319" s="57">
        <v>0</v>
      </c>
      <c r="F1319" s="57">
        <v>0</v>
      </c>
      <c r="G1319" s="58">
        <f t="shared" si="42"/>
        <v>0</v>
      </c>
      <c r="H1319" s="58">
        <f t="shared" si="41"/>
        <v>0</v>
      </c>
      <c r="I1319" s="59">
        <v>0</v>
      </c>
    </row>
    <row r="1320" spans="1:9">
      <c r="A1320" s="56">
        <v>154</v>
      </c>
      <c r="B1320" s="57">
        <f>RasF!C39</f>
        <v>28</v>
      </c>
      <c r="C1320" s="57">
        <f>RasF!D39</f>
        <v>0</v>
      </c>
      <c r="D1320" s="57">
        <f>RasF!E39</f>
        <v>0</v>
      </c>
      <c r="E1320" s="57">
        <v>0</v>
      </c>
      <c r="F1320" s="57">
        <v>0</v>
      </c>
      <c r="G1320" s="58">
        <f t="shared" si="42"/>
        <v>0</v>
      </c>
      <c r="H1320" s="58">
        <f t="shared" si="41"/>
        <v>0</v>
      </c>
      <c r="I1320" s="59">
        <v>0</v>
      </c>
    </row>
    <row r="1321" spans="1:9">
      <c r="A1321" s="56">
        <v>154</v>
      </c>
      <c r="B1321" s="57">
        <f>RasF!C40</f>
        <v>29</v>
      </c>
      <c r="C1321" s="57">
        <f>RasF!D40</f>
        <v>0</v>
      </c>
      <c r="D1321" s="57">
        <f>RasF!E40</f>
        <v>0</v>
      </c>
      <c r="E1321" s="57">
        <v>0</v>
      </c>
      <c r="F1321" s="57">
        <v>0</v>
      </c>
      <c r="G1321" s="58">
        <f t="shared" si="42"/>
        <v>0</v>
      </c>
      <c r="H1321" s="58">
        <f t="shared" si="41"/>
        <v>0</v>
      </c>
      <c r="I1321" s="59">
        <v>0</v>
      </c>
    </row>
    <row r="1322" spans="1:9">
      <c r="A1322" s="56">
        <v>154</v>
      </c>
      <c r="B1322" s="57">
        <f>RasF!C41</f>
        <v>30</v>
      </c>
      <c r="C1322" s="57">
        <f>RasF!D41</f>
        <v>0</v>
      </c>
      <c r="D1322" s="57">
        <f>RasF!E41</f>
        <v>0</v>
      </c>
      <c r="E1322" s="57">
        <v>0</v>
      </c>
      <c r="F1322" s="57">
        <v>0</v>
      </c>
      <c r="G1322" s="58">
        <f t="shared" si="42"/>
        <v>0</v>
      </c>
      <c r="H1322" s="58">
        <f t="shared" si="41"/>
        <v>0</v>
      </c>
      <c r="I1322" s="59">
        <v>0</v>
      </c>
    </row>
    <row r="1323" spans="1:9">
      <c r="A1323" s="56">
        <v>154</v>
      </c>
      <c r="B1323" s="57">
        <f>RasF!C42</f>
        <v>31</v>
      </c>
      <c r="C1323" s="57">
        <f>RasF!D42</f>
        <v>0</v>
      </c>
      <c r="D1323" s="57">
        <f>RasF!E42</f>
        <v>0</v>
      </c>
      <c r="E1323" s="57">
        <v>0</v>
      </c>
      <c r="F1323" s="57">
        <v>0</v>
      </c>
      <c r="G1323" s="58">
        <f t="shared" si="42"/>
        <v>0</v>
      </c>
      <c r="H1323" s="58">
        <f t="shared" si="41"/>
        <v>0</v>
      </c>
      <c r="I1323" s="59">
        <v>0</v>
      </c>
    </row>
    <row r="1324" spans="1:9">
      <c r="A1324" s="56">
        <v>154</v>
      </c>
      <c r="B1324" s="57">
        <f>RasF!C43</f>
        <v>32</v>
      </c>
      <c r="C1324" s="57">
        <f>RasF!D43</f>
        <v>0</v>
      </c>
      <c r="D1324" s="57">
        <f>RasF!E43</f>
        <v>0</v>
      </c>
      <c r="E1324" s="57">
        <v>0</v>
      </c>
      <c r="F1324" s="57">
        <v>0</v>
      </c>
      <c r="G1324" s="58">
        <f t="shared" si="42"/>
        <v>0</v>
      </c>
      <c r="H1324" s="58">
        <f t="shared" si="41"/>
        <v>0</v>
      </c>
      <c r="I1324" s="59">
        <v>0</v>
      </c>
    </row>
    <row r="1325" spans="1:9">
      <c r="A1325" s="56">
        <v>154</v>
      </c>
      <c r="B1325" s="57">
        <f>RasF!C44</f>
        <v>33</v>
      </c>
      <c r="C1325" s="57">
        <f>RasF!D44</f>
        <v>0</v>
      </c>
      <c r="D1325" s="57">
        <f>RasF!E44</f>
        <v>0</v>
      </c>
      <c r="E1325" s="57">
        <v>0</v>
      </c>
      <c r="F1325" s="57">
        <v>0</v>
      </c>
      <c r="G1325" s="58">
        <f t="shared" si="42"/>
        <v>0</v>
      </c>
      <c r="H1325" s="58">
        <f t="shared" si="41"/>
        <v>0</v>
      </c>
      <c r="I1325" s="59">
        <v>0</v>
      </c>
    </row>
    <row r="1326" spans="1:9">
      <c r="A1326" s="56">
        <v>154</v>
      </c>
      <c r="B1326" s="57">
        <f>RasF!C45</f>
        <v>34</v>
      </c>
      <c r="C1326" s="57">
        <f>RasF!D45</f>
        <v>0</v>
      </c>
      <c r="D1326" s="57">
        <f>RasF!E45</f>
        <v>0</v>
      </c>
      <c r="E1326" s="57">
        <v>0</v>
      </c>
      <c r="F1326" s="57">
        <v>0</v>
      </c>
      <c r="G1326" s="58">
        <f t="shared" si="42"/>
        <v>0</v>
      </c>
      <c r="H1326" s="58">
        <f t="shared" si="41"/>
        <v>0</v>
      </c>
      <c r="I1326" s="59">
        <v>0</v>
      </c>
    </row>
    <row r="1327" spans="1:9">
      <c r="A1327" s="56">
        <v>154</v>
      </c>
      <c r="B1327" s="57">
        <f>RasF!C46</f>
        <v>35</v>
      </c>
      <c r="C1327" s="57">
        <f>RasF!D46</f>
        <v>0</v>
      </c>
      <c r="D1327" s="57">
        <f>RasF!E46</f>
        <v>0</v>
      </c>
      <c r="E1327" s="57">
        <v>0</v>
      </c>
      <c r="F1327" s="57">
        <v>0</v>
      </c>
      <c r="G1327" s="58">
        <f t="shared" si="42"/>
        <v>0</v>
      </c>
      <c r="H1327" s="58">
        <f t="shared" si="41"/>
        <v>0</v>
      </c>
      <c r="I1327" s="59">
        <v>0</v>
      </c>
    </row>
    <row r="1328" spans="1:9">
      <c r="A1328" s="56">
        <v>154</v>
      </c>
      <c r="B1328" s="57">
        <f>RasF!C47</f>
        <v>36</v>
      </c>
      <c r="C1328" s="57">
        <f>RasF!D47</f>
        <v>0</v>
      </c>
      <c r="D1328" s="57">
        <f>RasF!E47</f>
        <v>0</v>
      </c>
      <c r="E1328" s="57">
        <v>0</v>
      </c>
      <c r="F1328" s="57">
        <v>0</v>
      </c>
      <c r="G1328" s="58">
        <f t="shared" si="42"/>
        <v>0</v>
      </c>
      <c r="H1328" s="58">
        <f t="shared" si="41"/>
        <v>0</v>
      </c>
      <c r="I1328" s="59">
        <v>0</v>
      </c>
    </row>
    <row r="1329" spans="1:9">
      <c r="A1329" s="56">
        <v>154</v>
      </c>
      <c r="B1329" s="57">
        <f>RasF!C48</f>
        <v>37</v>
      </c>
      <c r="C1329" s="57">
        <f>RasF!D48</f>
        <v>0</v>
      </c>
      <c r="D1329" s="57">
        <f>RasF!E48</f>
        <v>0</v>
      </c>
      <c r="E1329" s="57">
        <v>0</v>
      </c>
      <c r="F1329" s="57">
        <v>0</v>
      </c>
      <c r="G1329" s="58">
        <f t="shared" si="42"/>
        <v>0</v>
      </c>
      <c r="H1329" s="58">
        <f t="shared" si="41"/>
        <v>0</v>
      </c>
      <c r="I1329" s="59">
        <v>0</v>
      </c>
    </row>
    <row r="1330" spans="1:9">
      <c r="A1330" s="56">
        <v>154</v>
      </c>
      <c r="B1330" s="57">
        <f>RasF!C49</f>
        <v>38</v>
      </c>
      <c r="C1330" s="57">
        <f>RasF!D49</f>
        <v>0</v>
      </c>
      <c r="D1330" s="57">
        <f>RasF!E49</f>
        <v>0</v>
      </c>
      <c r="E1330" s="57">
        <v>0</v>
      </c>
      <c r="F1330" s="57">
        <v>0</v>
      </c>
      <c r="G1330" s="58">
        <f t="shared" si="42"/>
        <v>0</v>
      </c>
      <c r="H1330" s="58">
        <f t="shared" si="41"/>
        <v>0</v>
      </c>
      <c r="I1330" s="59">
        <v>0</v>
      </c>
    </row>
    <row r="1331" spans="1:9">
      <c r="A1331" s="56">
        <v>154</v>
      </c>
      <c r="B1331" s="57">
        <f>RasF!C50</f>
        <v>39</v>
      </c>
      <c r="C1331" s="57">
        <f>RasF!D50</f>
        <v>0</v>
      </c>
      <c r="D1331" s="57">
        <f>RasF!E50</f>
        <v>0</v>
      </c>
      <c r="E1331" s="57">
        <v>0</v>
      </c>
      <c r="F1331" s="57">
        <v>0</v>
      </c>
      <c r="G1331" s="58">
        <f t="shared" si="42"/>
        <v>0</v>
      </c>
      <c r="H1331" s="58">
        <f t="shared" si="41"/>
        <v>0</v>
      </c>
      <c r="I1331" s="59">
        <v>0</v>
      </c>
    </row>
    <row r="1332" spans="1:9">
      <c r="A1332" s="56">
        <v>154</v>
      </c>
      <c r="B1332" s="57">
        <f>RasF!C51</f>
        <v>40</v>
      </c>
      <c r="C1332" s="57">
        <f>RasF!D51</f>
        <v>0</v>
      </c>
      <c r="D1332" s="57">
        <f>RasF!E51</f>
        <v>0</v>
      </c>
      <c r="E1332" s="57">
        <v>0</v>
      </c>
      <c r="F1332" s="57">
        <v>0</v>
      </c>
      <c r="G1332" s="58">
        <f t="shared" si="42"/>
        <v>0</v>
      </c>
      <c r="H1332" s="58">
        <f t="shared" si="41"/>
        <v>0</v>
      </c>
      <c r="I1332" s="59">
        <v>0</v>
      </c>
    </row>
    <row r="1333" spans="1:9">
      <c r="A1333" s="56">
        <v>154</v>
      </c>
      <c r="B1333" s="57">
        <f>RasF!C52</f>
        <v>41</v>
      </c>
      <c r="C1333" s="57">
        <f>RasF!D52</f>
        <v>0</v>
      </c>
      <c r="D1333" s="57">
        <f>RasF!E52</f>
        <v>0</v>
      </c>
      <c r="E1333" s="57">
        <v>0</v>
      </c>
      <c r="F1333" s="57">
        <v>0</v>
      </c>
      <c r="G1333" s="58">
        <f t="shared" si="42"/>
        <v>0</v>
      </c>
      <c r="H1333" s="58">
        <f t="shared" si="41"/>
        <v>0</v>
      </c>
      <c r="I1333" s="59">
        <v>0</v>
      </c>
    </row>
    <row r="1334" spans="1:9">
      <c r="A1334" s="56">
        <v>154</v>
      </c>
      <c r="B1334" s="57">
        <f>RasF!C53</f>
        <v>42</v>
      </c>
      <c r="C1334" s="57">
        <f>RasF!D53</f>
        <v>0</v>
      </c>
      <c r="D1334" s="57">
        <f>RasF!E53</f>
        <v>0</v>
      </c>
      <c r="E1334" s="57">
        <v>0</v>
      </c>
      <c r="F1334" s="57">
        <v>0</v>
      </c>
      <c r="G1334" s="58">
        <f t="shared" si="42"/>
        <v>0</v>
      </c>
      <c r="H1334" s="58">
        <f t="shared" si="41"/>
        <v>0</v>
      </c>
      <c r="I1334" s="59">
        <v>0</v>
      </c>
    </row>
    <row r="1335" spans="1:9">
      <c r="A1335" s="56">
        <v>154</v>
      </c>
      <c r="B1335" s="57">
        <f>RasF!C54</f>
        <v>43</v>
      </c>
      <c r="C1335" s="57">
        <f>RasF!D54</f>
        <v>0</v>
      </c>
      <c r="D1335" s="57">
        <f>RasF!E54</f>
        <v>0</v>
      </c>
      <c r="E1335" s="57">
        <v>0</v>
      </c>
      <c r="F1335" s="57">
        <v>0</v>
      </c>
      <c r="G1335" s="58">
        <f t="shared" si="42"/>
        <v>0</v>
      </c>
      <c r="H1335" s="58">
        <f t="shared" si="41"/>
        <v>0</v>
      </c>
      <c r="I1335" s="59">
        <v>0</v>
      </c>
    </row>
    <row r="1336" spans="1:9">
      <c r="A1336" s="56">
        <v>154</v>
      </c>
      <c r="B1336" s="57">
        <f>RasF!C55</f>
        <v>44</v>
      </c>
      <c r="C1336" s="57">
        <f>RasF!D55</f>
        <v>0</v>
      </c>
      <c r="D1336" s="57">
        <f>RasF!E55</f>
        <v>0</v>
      </c>
      <c r="E1336" s="57">
        <v>0</v>
      </c>
      <c r="F1336" s="57">
        <v>0</v>
      </c>
      <c r="G1336" s="58">
        <f t="shared" si="42"/>
        <v>0</v>
      </c>
      <c r="H1336" s="58">
        <f t="shared" si="41"/>
        <v>0</v>
      </c>
      <c r="I1336" s="59">
        <v>0</v>
      </c>
    </row>
    <row r="1337" spans="1:9">
      <c r="A1337" s="56">
        <v>154</v>
      </c>
      <c r="B1337" s="57">
        <f>RasF!C56</f>
        <v>45</v>
      </c>
      <c r="C1337" s="57">
        <f>RasF!D56</f>
        <v>0</v>
      </c>
      <c r="D1337" s="57">
        <f>RasF!E56</f>
        <v>0</v>
      </c>
      <c r="E1337" s="57">
        <v>0</v>
      </c>
      <c r="F1337" s="57">
        <v>0</v>
      </c>
      <c r="G1337" s="58">
        <f t="shared" si="42"/>
        <v>0</v>
      </c>
      <c r="H1337" s="58">
        <f t="shared" si="41"/>
        <v>0</v>
      </c>
      <c r="I1337" s="59">
        <v>0</v>
      </c>
    </row>
    <row r="1338" spans="1:9">
      <c r="A1338" s="56">
        <v>154</v>
      </c>
      <c r="B1338" s="57">
        <f>RasF!C57</f>
        <v>46</v>
      </c>
      <c r="C1338" s="57">
        <f>RasF!D57</f>
        <v>0</v>
      </c>
      <c r="D1338" s="57">
        <f>RasF!E57</f>
        <v>0</v>
      </c>
      <c r="E1338" s="57">
        <v>0</v>
      </c>
      <c r="F1338" s="57">
        <v>0</v>
      </c>
      <c r="G1338" s="58">
        <f t="shared" si="42"/>
        <v>0</v>
      </c>
      <c r="H1338" s="58">
        <f t="shared" si="41"/>
        <v>0</v>
      </c>
      <c r="I1338" s="59">
        <v>0</v>
      </c>
    </row>
    <row r="1339" spans="1:9">
      <c r="A1339" s="56">
        <v>154</v>
      </c>
      <c r="B1339" s="57">
        <f>RasF!C58</f>
        <v>47</v>
      </c>
      <c r="C1339" s="57">
        <f>RasF!D58</f>
        <v>0</v>
      </c>
      <c r="D1339" s="57">
        <f>RasF!E58</f>
        <v>0</v>
      </c>
      <c r="E1339" s="57">
        <v>0</v>
      </c>
      <c r="F1339" s="57">
        <v>0</v>
      </c>
      <c r="G1339" s="58">
        <f t="shared" si="42"/>
        <v>0</v>
      </c>
      <c r="H1339" s="58">
        <f t="shared" si="41"/>
        <v>0</v>
      </c>
      <c r="I1339" s="59">
        <v>0</v>
      </c>
    </row>
    <row r="1340" spans="1:9">
      <c r="A1340" s="56">
        <v>154</v>
      </c>
      <c r="B1340" s="57">
        <f>RasF!C59</f>
        <v>48</v>
      </c>
      <c r="C1340" s="57">
        <f>RasF!D59</f>
        <v>0</v>
      </c>
      <c r="D1340" s="57">
        <f>RasF!E59</f>
        <v>0</v>
      </c>
      <c r="E1340" s="57">
        <v>0</v>
      </c>
      <c r="F1340" s="57">
        <v>0</v>
      </c>
      <c r="G1340" s="58">
        <f t="shared" si="42"/>
        <v>0</v>
      </c>
      <c r="H1340" s="58">
        <f t="shared" si="41"/>
        <v>0</v>
      </c>
      <c r="I1340" s="59">
        <v>0</v>
      </c>
    </row>
    <row r="1341" spans="1:9">
      <c r="A1341" s="56">
        <v>154</v>
      </c>
      <c r="B1341" s="57">
        <f>RasF!C60</f>
        <v>49</v>
      </c>
      <c r="C1341" s="57">
        <f>RasF!D60</f>
        <v>0</v>
      </c>
      <c r="D1341" s="57">
        <f>RasF!E60</f>
        <v>0</v>
      </c>
      <c r="E1341" s="57">
        <v>0</v>
      </c>
      <c r="F1341" s="57">
        <v>0</v>
      </c>
      <c r="G1341" s="58">
        <f t="shared" si="42"/>
        <v>0</v>
      </c>
      <c r="H1341" s="58">
        <f t="shared" si="41"/>
        <v>0</v>
      </c>
      <c r="I1341" s="59">
        <v>0</v>
      </c>
    </row>
    <row r="1342" spans="1:9">
      <c r="A1342" s="56">
        <v>154</v>
      </c>
      <c r="B1342" s="57">
        <f>RasF!C61</f>
        <v>50</v>
      </c>
      <c r="C1342" s="57">
        <f>RasF!D61</f>
        <v>0</v>
      </c>
      <c r="D1342" s="57">
        <f>RasF!E61</f>
        <v>0</v>
      </c>
      <c r="E1342" s="57">
        <v>0</v>
      </c>
      <c r="F1342" s="57">
        <v>0</v>
      </c>
      <c r="G1342" s="58">
        <f t="shared" si="42"/>
        <v>0</v>
      </c>
      <c r="H1342" s="58">
        <f t="shared" si="41"/>
        <v>0</v>
      </c>
      <c r="I1342" s="59">
        <v>0</v>
      </c>
    </row>
    <row r="1343" spans="1:9">
      <c r="A1343" s="56">
        <v>154</v>
      </c>
      <c r="B1343" s="57">
        <f>RasF!C62</f>
        <v>51</v>
      </c>
      <c r="C1343" s="57">
        <f>RasF!D62</f>
        <v>0</v>
      </c>
      <c r="D1343" s="57">
        <f>RasF!E62</f>
        <v>0</v>
      </c>
      <c r="E1343" s="57">
        <v>0</v>
      </c>
      <c r="F1343" s="57">
        <v>0</v>
      </c>
      <c r="G1343" s="58">
        <f t="shared" si="42"/>
        <v>0</v>
      </c>
      <c r="H1343" s="58">
        <f t="shared" si="41"/>
        <v>0</v>
      </c>
      <c r="I1343" s="59">
        <v>0</v>
      </c>
    </row>
    <row r="1344" spans="1:9">
      <c r="A1344" s="56">
        <v>154</v>
      </c>
      <c r="B1344" s="57">
        <f>RasF!C63</f>
        <v>52</v>
      </c>
      <c r="C1344" s="57">
        <f>RasF!D63</f>
        <v>0</v>
      </c>
      <c r="D1344" s="57">
        <f>RasF!E63</f>
        <v>0</v>
      </c>
      <c r="E1344" s="57">
        <v>0</v>
      </c>
      <c r="F1344" s="57">
        <v>0</v>
      </c>
      <c r="G1344" s="58">
        <f t="shared" si="42"/>
        <v>0</v>
      </c>
      <c r="H1344" s="58">
        <f t="shared" si="41"/>
        <v>0</v>
      </c>
      <c r="I1344" s="59">
        <v>0</v>
      </c>
    </row>
    <row r="1345" spans="1:9">
      <c r="A1345" s="56">
        <v>154</v>
      </c>
      <c r="B1345" s="57">
        <f>RasF!C64</f>
        <v>53</v>
      </c>
      <c r="C1345" s="57">
        <f>RasF!D64</f>
        <v>0</v>
      </c>
      <c r="D1345" s="57">
        <f>RasF!E64</f>
        <v>0</v>
      </c>
      <c r="E1345" s="57">
        <v>0</v>
      </c>
      <c r="F1345" s="57">
        <v>0</v>
      </c>
      <c r="G1345" s="58">
        <f t="shared" si="42"/>
        <v>0</v>
      </c>
      <c r="H1345" s="58">
        <f t="shared" si="41"/>
        <v>0</v>
      </c>
      <c r="I1345" s="59">
        <v>0</v>
      </c>
    </row>
    <row r="1346" spans="1:9">
      <c r="A1346" s="56">
        <v>154</v>
      </c>
      <c r="B1346" s="57">
        <f>RasF!C65</f>
        <v>54</v>
      </c>
      <c r="C1346" s="57">
        <f>RasF!D65</f>
        <v>0</v>
      </c>
      <c r="D1346" s="57">
        <f>RasF!E65</f>
        <v>0</v>
      </c>
      <c r="E1346" s="57">
        <v>0</v>
      </c>
      <c r="F1346" s="57">
        <v>0</v>
      </c>
      <c r="G1346" s="58">
        <f t="shared" si="42"/>
        <v>0</v>
      </c>
      <c r="H1346" s="58">
        <f t="shared" si="41"/>
        <v>0</v>
      </c>
      <c r="I1346" s="59">
        <v>0</v>
      </c>
    </row>
    <row r="1347" spans="1:9">
      <c r="A1347" s="56">
        <v>154</v>
      </c>
      <c r="B1347" s="57">
        <f>RasF!C66</f>
        <v>55</v>
      </c>
      <c r="C1347" s="57">
        <f>RasF!D66</f>
        <v>0</v>
      </c>
      <c r="D1347" s="57">
        <f>RasF!E66</f>
        <v>0</v>
      </c>
      <c r="E1347" s="57">
        <v>0</v>
      </c>
      <c r="F1347" s="57">
        <v>0</v>
      </c>
      <c r="G1347" s="58">
        <f t="shared" si="42"/>
        <v>0</v>
      </c>
      <c r="H1347" s="58">
        <f t="shared" si="41"/>
        <v>0</v>
      </c>
      <c r="I1347" s="59">
        <v>0</v>
      </c>
    </row>
    <row r="1348" spans="1:9">
      <c r="A1348" s="56">
        <v>154</v>
      </c>
      <c r="B1348" s="57">
        <f>RasF!C67</f>
        <v>56</v>
      </c>
      <c r="C1348" s="57">
        <f>RasF!D67</f>
        <v>0</v>
      </c>
      <c r="D1348" s="57">
        <f>RasF!E67</f>
        <v>0</v>
      </c>
      <c r="E1348" s="57">
        <v>0</v>
      </c>
      <c r="F1348" s="57">
        <v>0</v>
      </c>
      <c r="G1348" s="58">
        <f t="shared" si="42"/>
        <v>0</v>
      </c>
      <c r="H1348" s="58">
        <f t="shared" si="41"/>
        <v>0</v>
      </c>
      <c r="I1348" s="59">
        <v>0</v>
      </c>
    </row>
    <row r="1349" spans="1:9">
      <c r="A1349" s="56">
        <v>154</v>
      </c>
      <c r="B1349" s="57">
        <f>RasF!C68</f>
        <v>57</v>
      </c>
      <c r="C1349" s="57">
        <f>RasF!D68</f>
        <v>0</v>
      </c>
      <c r="D1349" s="57">
        <f>RasF!E68</f>
        <v>0</v>
      </c>
      <c r="E1349" s="57">
        <v>0</v>
      </c>
      <c r="F1349" s="57">
        <v>0</v>
      </c>
      <c r="G1349" s="58">
        <f t="shared" si="42"/>
        <v>0</v>
      </c>
      <c r="H1349" s="58">
        <f t="shared" si="41"/>
        <v>0</v>
      </c>
      <c r="I1349" s="59">
        <v>0</v>
      </c>
    </row>
    <row r="1350" spans="1:9">
      <c r="A1350" s="56">
        <v>154</v>
      </c>
      <c r="B1350" s="57">
        <f>RasF!C69</f>
        <v>58</v>
      </c>
      <c r="C1350" s="57">
        <f>RasF!D69</f>
        <v>0</v>
      </c>
      <c r="D1350" s="57">
        <f>RasF!E69</f>
        <v>0</v>
      </c>
      <c r="E1350" s="57">
        <v>0</v>
      </c>
      <c r="F1350" s="57">
        <v>0</v>
      </c>
      <c r="G1350" s="58">
        <f t="shared" si="42"/>
        <v>0</v>
      </c>
      <c r="H1350" s="58">
        <f t="shared" si="41"/>
        <v>0</v>
      </c>
      <c r="I1350" s="59">
        <v>0</v>
      </c>
    </row>
    <row r="1351" spans="1:9">
      <c r="A1351" s="56">
        <v>154</v>
      </c>
      <c r="B1351" s="57">
        <f>RasF!C70</f>
        <v>59</v>
      </c>
      <c r="C1351" s="57">
        <f>RasF!D70</f>
        <v>0</v>
      </c>
      <c r="D1351" s="57">
        <f>RasF!E70</f>
        <v>0</v>
      </c>
      <c r="E1351" s="57">
        <v>0</v>
      </c>
      <c r="F1351" s="57">
        <v>0</v>
      </c>
      <c r="G1351" s="58">
        <f t="shared" si="42"/>
        <v>0</v>
      </c>
      <c r="H1351" s="58">
        <f t="shared" si="41"/>
        <v>0</v>
      </c>
      <c r="I1351" s="59">
        <v>0</v>
      </c>
    </row>
    <row r="1352" spans="1:9">
      <c r="A1352" s="56">
        <v>154</v>
      </c>
      <c r="B1352" s="57">
        <f>RasF!C71</f>
        <v>60</v>
      </c>
      <c r="C1352" s="57">
        <f>RasF!D71</f>
        <v>0</v>
      </c>
      <c r="D1352" s="57">
        <f>RasF!E71</f>
        <v>0</v>
      </c>
      <c r="E1352" s="57">
        <v>0</v>
      </c>
      <c r="F1352" s="57">
        <v>0</v>
      </c>
      <c r="G1352" s="58">
        <f t="shared" si="42"/>
        <v>0</v>
      </c>
      <c r="H1352" s="58">
        <f t="shared" ref="H1352:H1415" si="43">ABS(C1352-ROUND(C1352,0))+ABS(D1352-ROUND(D1352,0))</f>
        <v>0</v>
      </c>
      <c r="I1352" s="59">
        <v>0</v>
      </c>
    </row>
    <row r="1353" spans="1:9">
      <c r="A1353" s="56">
        <v>154</v>
      </c>
      <c r="B1353" s="57">
        <f>RasF!C72</f>
        <v>61</v>
      </c>
      <c r="C1353" s="57">
        <f>RasF!D72</f>
        <v>0</v>
      </c>
      <c r="D1353" s="57">
        <f>RasF!E72</f>
        <v>0</v>
      </c>
      <c r="E1353" s="57">
        <v>0</v>
      </c>
      <c r="F1353" s="57">
        <v>0</v>
      </c>
      <c r="G1353" s="58">
        <f t="shared" si="42"/>
        <v>0</v>
      </c>
      <c r="H1353" s="58">
        <f t="shared" si="43"/>
        <v>0</v>
      </c>
      <c r="I1353" s="59">
        <v>0</v>
      </c>
    </row>
    <row r="1354" spans="1:9">
      <c r="A1354" s="56">
        <v>154</v>
      </c>
      <c r="B1354" s="57">
        <f>RasF!C73</f>
        <v>62</v>
      </c>
      <c r="C1354" s="57">
        <f>RasF!D73</f>
        <v>0</v>
      </c>
      <c r="D1354" s="57">
        <f>RasF!E73</f>
        <v>0</v>
      </c>
      <c r="E1354" s="57">
        <v>0</v>
      </c>
      <c r="F1354" s="57">
        <v>0</v>
      </c>
      <c r="G1354" s="58">
        <f t="shared" si="42"/>
        <v>0</v>
      </c>
      <c r="H1354" s="58">
        <f t="shared" si="43"/>
        <v>0</v>
      </c>
      <c r="I1354" s="59">
        <v>0</v>
      </c>
    </row>
    <row r="1355" spans="1:9">
      <c r="A1355" s="56">
        <v>154</v>
      </c>
      <c r="B1355" s="57">
        <f>RasF!C74</f>
        <v>63</v>
      </c>
      <c r="C1355" s="57">
        <f>RasF!D74</f>
        <v>0</v>
      </c>
      <c r="D1355" s="57">
        <f>RasF!E74</f>
        <v>0</v>
      </c>
      <c r="E1355" s="57">
        <v>0</v>
      </c>
      <c r="F1355" s="57">
        <v>0</v>
      </c>
      <c r="G1355" s="58">
        <f t="shared" si="42"/>
        <v>0</v>
      </c>
      <c r="H1355" s="58">
        <f t="shared" si="43"/>
        <v>0</v>
      </c>
      <c r="I1355" s="59">
        <v>0</v>
      </c>
    </row>
    <row r="1356" spans="1:9">
      <c r="A1356" s="56">
        <v>154</v>
      </c>
      <c r="B1356" s="57">
        <f>RasF!C75</f>
        <v>64</v>
      </c>
      <c r="C1356" s="57">
        <f>RasF!D75</f>
        <v>0</v>
      </c>
      <c r="D1356" s="57">
        <f>RasF!E75</f>
        <v>0</v>
      </c>
      <c r="E1356" s="57">
        <v>0</v>
      </c>
      <c r="F1356" s="57">
        <v>0</v>
      </c>
      <c r="G1356" s="58">
        <f t="shared" si="42"/>
        <v>0</v>
      </c>
      <c r="H1356" s="58">
        <f t="shared" si="43"/>
        <v>0</v>
      </c>
      <c r="I1356" s="59">
        <v>0</v>
      </c>
    </row>
    <row r="1357" spans="1:9">
      <c r="A1357" s="56">
        <v>154</v>
      </c>
      <c r="B1357" s="57">
        <f>RasF!C76</f>
        <v>65</v>
      </c>
      <c r="C1357" s="57">
        <f>RasF!D76</f>
        <v>0</v>
      </c>
      <c r="D1357" s="57">
        <f>RasF!E76</f>
        <v>0</v>
      </c>
      <c r="E1357" s="57">
        <v>0</v>
      </c>
      <c r="F1357" s="57">
        <v>0</v>
      </c>
      <c r="G1357" s="58">
        <f t="shared" si="42"/>
        <v>0</v>
      </c>
      <c r="H1357" s="58">
        <f t="shared" si="43"/>
        <v>0</v>
      </c>
      <c r="I1357" s="59">
        <v>0</v>
      </c>
    </row>
    <row r="1358" spans="1:9">
      <c r="A1358" s="56">
        <v>154</v>
      </c>
      <c r="B1358" s="57">
        <f>RasF!C77</f>
        <v>66</v>
      </c>
      <c r="C1358" s="57">
        <f>RasF!D77</f>
        <v>0</v>
      </c>
      <c r="D1358" s="57">
        <f>RasF!E77</f>
        <v>0</v>
      </c>
      <c r="E1358" s="57">
        <v>0</v>
      </c>
      <c r="F1358" s="57">
        <v>0</v>
      </c>
      <c r="G1358" s="58">
        <f t="shared" si="42"/>
        <v>0</v>
      </c>
      <c r="H1358" s="58">
        <f t="shared" si="43"/>
        <v>0</v>
      </c>
      <c r="I1358" s="59">
        <v>0</v>
      </c>
    </row>
    <row r="1359" spans="1:9">
      <c r="A1359" s="56">
        <v>154</v>
      </c>
      <c r="B1359" s="57">
        <f>RasF!C78</f>
        <v>67</v>
      </c>
      <c r="C1359" s="57">
        <f>RasF!D78</f>
        <v>0</v>
      </c>
      <c r="D1359" s="57">
        <f>RasF!E78</f>
        <v>0</v>
      </c>
      <c r="E1359" s="57">
        <v>0</v>
      </c>
      <c r="F1359" s="57">
        <v>0</v>
      </c>
      <c r="G1359" s="58">
        <f t="shared" si="42"/>
        <v>0</v>
      </c>
      <c r="H1359" s="58">
        <f t="shared" si="43"/>
        <v>0</v>
      </c>
      <c r="I1359" s="59">
        <v>0</v>
      </c>
    </row>
    <row r="1360" spans="1:9">
      <c r="A1360" s="56">
        <v>154</v>
      </c>
      <c r="B1360" s="57">
        <f>RasF!C79</f>
        <v>68</v>
      </c>
      <c r="C1360" s="57">
        <f>RasF!D79</f>
        <v>0</v>
      </c>
      <c r="D1360" s="57">
        <f>RasF!E79</f>
        <v>0</v>
      </c>
      <c r="E1360" s="57">
        <v>0</v>
      </c>
      <c r="F1360" s="57">
        <v>0</v>
      </c>
      <c r="G1360" s="58">
        <f t="shared" si="42"/>
        <v>0</v>
      </c>
      <c r="H1360" s="58">
        <f t="shared" si="43"/>
        <v>0</v>
      </c>
      <c r="I1360" s="59">
        <v>0</v>
      </c>
    </row>
    <row r="1361" spans="1:9">
      <c r="A1361" s="56">
        <v>154</v>
      </c>
      <c r="B1361" s="57">
        <f>RasF!C80</f>
        <v>69</v>
      </c>
      <c r="C1361" s="57">
        <f>RasF!D80</f>
        <v>0</v>
      </c>
      <c r="D1361" s="57">
        <f>RasF!E80</f>
        <v>0</v>
      </c>
      <c r="E1361" s="57">
        <v>0</v>
      </c>
      <c r="F1361" s="57">
        <v>0</v>
      </c>
      <c r="G1361" s="58">
        <f t="shared" si="42"/>
        <v>0</v>
      </c>
      <c r="H1361" s="58">
        <f t="shared" si="43"/>
        <v>0</v>
      </c>
      <c r="I1361" s="59">
        <v>0</v>
      </c>
    </row>
    <row r="1362" spans="1:9">
      <c r="A1362" s="56">
        <v>154</v>
      </c>
      <c r="B1362" s="57">
        <f>RasF!C81</f>
        <v>70</v>
      </c>
      <c r="C1362" s="57">
        <f>RasF!D81</f>
        <v>0</v>
      </c>
      <c r="D1362" s="57">
        <f>RasF!E81</f>
        <v>0</v>
      </c>
      <c r="E1362" s="57">
        <v>0</v>
      </c>
      <c r="F1362" s="57">
        <v>0</v>
      </c>
      <c r="G1362" s="58">
        <f t="shared" si="42"/>
        <v>0</v>
      </c>
      <c r="H1362" s="58">
        <f t="shared" si="43"/>
        <v>0</v>
      </c>
      <c r="I1362" s="59">
        <v>0</v>
      </c>
    </row>
    <row r="1363" spans="1:9">
      <c r="A1363" s="56">
        <v>154</v>
      </c>
      <c r="B1363" s="57">
        <f>RasF!C82</f>
        <v>71</v>
      </c>
      <c r="C1363" s="57">
        <f>RasF!D82</f>
        <v>0</v>
      </c>
      <c r="D1363" s="57">
        <f>RasF!E82</f>
        <v>0</v>
      </c>
      <c r="E1363" s="57">
        <v>0</v>
      </c>
      <c r="F1363" s="57">
        <v>0</v>
      </c>
      <c r="G1363" s="58">
        <f t="shared" si="42"/>
        <v>0</v>
      </c>
      <c r="H1363" s="58">
        <f t="shared" si="43"/>
        <v>0</v>
      </c>
      <c r="I1363" s="59">
        <v>0</v>
      </c>
    </row>
    <row r="1364" spans="1:9">
      <c r="A1364" s="56">
        <v>154</v>
      </c>
      <c r="B1364" s="57">
        <f>RasF!C83</f>
        <v>72</v>
      </c>
      <c r="C1364" s="57">
        <f>RasF!D83</f>
        <v>0</v>
      </c>
      <c r="D1364" s="57">
        <f>RasF!E83</f>
        <v>0</v>
      </c>
      <c r="E1364" s="57">
        <v>0</v>
      </c>
      <c r="F1364" s="57">
        <v>0</v>
      </c>
      <c r="G1364" s="58">
        <f t="shared" si="42"/>
        <v>0</v>
      </c>
      <c r="H1364" s="58">
        <f t="shared" si="43"/>
        <v>0</v>
      </c>
      <c r="I1364" s="59">
        <v>0</v>
      </c>
    </row>
    <row r="1365" spans="1:9">
      <c r="A1365" s="56">
        <v>154</v>
      </c>
      <c r="B1365" s="57">
        <f>RasF!C84</f>
        <v>73</v>
      </c>
      <c r="C1365" s="57">
        <f>RasF!D84</f>
        <v>0</v>
      </c>
      <c r="D1365" s="57">
        <f>RasF!E84</f>
        <v>0</v>
      </c>
      <c r="E1365" s="57">
        <v>0</v>
      </c>
      <c r="F1365" s="57">
        <v>0</v>
      </c>
      <c r="G1365" s="58">
        <f t="shared" si="42"/>
        <v>0</v>
      </c>
      <c r="H1365" s="58">
        <f t="shared" si="43"/>
        <v>0</v>
      </c>
      <c r="I1365" s="59">
        <v>0</v>
      </c>
    </row>
    <row r="1366" spans="1:9">
      <c r="A1366" s="56">
        <v>154</v>
      </c>
      <c r="B1366" s="57">
        <f>RasF!C85</f>
        <v>74</v>
      </c>
      <c r="C1366" s="57">
        <f>RasF!D85</f>
        <v>0</v>
      </c>
      <c r="D1366" s="57">
        <f>RasF!E85</f>
        <v>0</v>
      </c>
      <c r="E1366" s="57">
        <v>0</v>
      </c>
      <c r="F1366" s="57">
        <v>0</v>
      </c>
      <c r="G1366" s="58">
        <f t="shared" si="42"/>
        <v>0</v>
      </c>
      <c r="H1366" s="58">
        <f t="shared" si="43"/>
        <v>0</v>
      </c>
      <c r="I1366" s="59">
        <v>0</v>
      </c>
    </row>
    <row r="1367" spans="1:9">
      <c r="A1367" s="56">
        <v>154</v>
      </c>
      <c r="B1367" s="57">
        <f>RasF!C86</f>
        <v>75</v>
      </c>
      <c r="C1367" s="57">
        <f>RasF!D86</f>
        <v>0</v>
      </c>
      <c r="D1367" s="57">
        <f>RasF!E86</f>
        <v>0</v>
      </c>
      <c r="E1367" s="57">
        <v>0</v>
      </c>
      <c r="F1367" s="57">
        <v>0</v>
      </c>
      <c r="G1367" s="58">
        <f t="shared" ref="G1367:G1430" si="44">B1367/1000*C1367+B1367/500*D1367</f>
        <v>0</v>
      </c>
      <c r="H1367" s="58">
        <f t="shared" si="43"/>
        <v>0</v>
      </c>
      <c r="I1367" s="59">
        <v>0</v>
      </c>
    </row>
    <row r="1368" spans="1:9">
      <c r="A1368" s="56">
        <v>154</v>
      </c>
      <c r="B1368" s="57">
        <f>RasF!C87</f>
        <v>76</v>
      </c>
      <c r="C1368" s="57">
        <f>RasF!D87</f>
        <v>0</v>
      </c>
      <c r="D1368" s="57">
        <f>RasF!E87</f>
        <v>0</v>
      </c>
      <c r="E1368" s="57">
        <v>0</v>
      </c>
      <c r="F1368" s="57">
        <v>0</v>
      </c>
      <c r="G1368" s="58">
        <f t="shared" si="44"/>
        <v>0</v>
      </c>
      <c r="H1368" s="58">
        <f t="shared" si="43"/>
        <v>0</v>
      </c>
      <c r="I1368" s="59">
        <v>0</v>
      </c>
    </row>
    <row r="1369" spans="1:9">
      <c r="A1369" s="56">
        <v>154</v>
      </c>
      <c r="B1369" s="57">
        <f>RasF!C88</f>
        <v>77</v>
      </c>
      <c r="C1369" s="57">
        <f>RasF!D88</f>
        <v>0</v>
      </c>
      <c r="D1369" s="57">
        <f>RasF!E88</f>
        <v>0</v>
      </c>
      <c r="E1369" s="57">
        <v>0</v>
      </c>
      <c r="F1369" s="57">
        <v>0</v>
      </c>
      <c r="G1369" s="58">
        <f t="shared" si="44"/>
        <v>0</v>
      </c>
      <c r="H1369" s="58">
        <f t="shared" si="43"/>
        <v>0</v>
      </c>
      <c r="I1369" s="59">
        <v>0</v>
      </c>
    </row>
    <row r="1370" spans="1:9">
      <c r="A1370" s="56">
        <v>154</v>
      </c>
      <c r="B1370" s="57">
        <f>RasF!C89</f>
        <v>78</v>
      </c>
      <c r="C1370" s="57">
        <f>RasF!D89</f>
        <v>0</v>
      </c>
      <c r="D1370" s="57">
        <f>RasF!E89</f>
        <v>0</v>
      </c>
      <c r="E1370" s="57">
        <v>0</v>
      </c>
      <c r="F1370" s="57">
        <v>0</v>
      </c>
      <c r="G1370" s="58">
        <f t="shared" si="44"/>
        <v>0</v>
      </c>
      <c r="H1370" s="58">
        <f t="shared" si="43"/>
        <v>0</v>
      </c>
      <c r="I1370" s="59">
        <v>0</v>
      </c>
    </row>
    <row r="1371" spans="1:9">
      <c r="A1371" s="56">
        <v>154</v>
      </c>
      <c r="B1371" s="57">
        <f>RasF!C90</f>
        <v>79</v>
      </c>
      <c r="C1371" s="57">
        <f>RasF!D90</f>
        <v>0</v>
      </c>
      <c r="D1371" s="57">
        <f>RasF!E90</f>
        <v>0</v>
      </c>
      <c r="E1371" s="57">
        <v>0</v>
      </c>
      <c r="F1371" s="57">
        <v>0</v>
      </c>
      <c r="G1371" s="58">
        <f t="shared" si="44"/>
        <v>0</v>
      </c>
      <c r="H1371" s="58">
        <f t="shared" si="43"/>
        <v>0</v>
      </c>
      <c r="I1371" s="59">
        <v>0</v>
      </c>
    </row>
    <row r="1372" spans="1:9">
      <c r="A1372" s="56">
        <v>154</v>
      </c>
      <c r="B1372" s="57">
        <f>RasF!C91</f>
        <v>80</v>
      </c>
      <c r="C1372" s="57">
        <f>RasF!D91</f>
        <v>0</v>
      </c>
      <c r="D1372" s="57">
        <f>RasF!E91</f>
        <v>0</v>
      </c>
      <c r="E1372" s="57">
        <v>0</v>
      </c>
      <c r="F1372" s="57">
        <v>0</v>
      </c>
      <c r="G1372" s="58">
        <f t="shared" si="44"/>
        <v>0</v>
      </c>
      <c r="H1372" s="58">
        <f t="shared" si="43"/>
        <v>0</v>
      </c>
      <c r="I1372" s="59">
        <v>0</v>
      </c>
    </row>
    <row r="1373" spans="1:9">
      <c r="A1373" s="56">
        <v>154</v>
      </c>
      <c r="B1373" s="57">
        <f>RasF!C92</f>
        <v>81</v>
      </c>
      <c r="C1373" s="57">
        <f>RasF!D92</f>
        <v>0</v>
      </c>
      <c r="D1373" s="57">
        <f>RasF!E92</f>
        <v>0</v>
      </c>
      <c r="E1373" s="57">
        <v>0</v>
      </c>
      <c r="F1373" s="57">
        <v>0</v>
      </c>
      <c r="G1373" s="58">
        <f t="shared" si="44"/>
        <v>0</v>
      </c>
      <c r="H1373" s="58">
        <f t="shared" si="43"/>
        <v>0</v>
      </c>
      <c r="I1373" s="59">
        <v>0</v>
      </c>
    </row>
    <row r="1374" spans="1:9">
      <c r="A1374" s="56">
        <v>154</v>
      </c>
      <c r="B1374" s="57">
        <f>RasF!C93</f>
        <v>82</v>
      </c>
      <c r="C1374" s="57">
        <f>RasF!D93</f>
        <v>0</v>
      </c>
      <c r="D1374" s="57">
        <f>RasF!E93</f>
        <v>0</v>
      </c>
      <c r="E1374" s="57">
        <v>0</v>
      </c>
      <c r="F1374" s="57">
        <v>0</v>
      </c>
      <c r="G1374" s="58">
        <f t="shared" si="44"/>
        <v>0</v>
      </c>
      <c r="H1374" s="58">
        <f t="shared" si="43"/>
        <v>0</v>
      </c>
      <c r="I1374" s="59">
        <v>0</v>
      </c>
    </row>
    <row r="1375" spans="1:9">
      <c r="A1375" s="56">
        <v>154</v>
      </c>
      <c r="B1375" s="57">
        <f>RasF!C94</f>
        <v>83</v>
      </c>
      <c r="C1375" s="57">
        <f>RasF!D94</f>
        <v>0</v>
      </c>
      <c r="D1375" s="57">
        <f>RasF!E94</f>
        <v>0</v>
      </c>
      <c r="E1375" s="57">
        <v>0</v>
      </c>
      <c r="F1375" s="57">
        <v>0</v>
      </c>
      <c r="G1375" s="58">
        <f t="shared" si="44"/>
        <v>0</v>
      </c>
      <c r="H1375" s="58">
        <f t="shared" si="43"/>
        <v>0</v>
      </c>
      <c r="I1375" s="59">
        <v>0</v>
      </c>
    </row>
    <row r="1376" spans="1:9">
      <c r="A1376" s="56">
        <v>154</v>
      </c>
      <c r="B1376" s="57">
        <f>RasF!C95</f>
        <v>84</v>
      </c>
      <c r="C1376" s="57">
        <f>RasF!D95</f>
        <v>0</v>
      </c>
      <c r="D1376" s="57">
        <f>RasF!E95</f>
        <v>0</v>
      </c>
      <c r="E1376" s="57">
        <v>0</v>
      </c>
      <c r="F1376" s="57">
        <v>0</v>
      </c>
      <c r="G1376" s="58">
        <f t="shared" si="44"/>
        <v>0</v>
      </c>
      <c r="H1376" s="58">
        <f t="shared" si="43"/>
        <v>0</v>
      </c>
      <c r="I1376" s="59">
        <v>0</v>
      </c>
    </row>
    <row r="1377" spans="1:9">
      <c r="A1377" s="56">
        <v>154</v>
      </c>
      <c r="B1377" s="57">
        <f>RasF!C96</f>
        <v>85</v>
      </c>
      <c r="C1377" s="57">
        <f>RasF!D96</f>
        <v>0</v>
      </c>
      <c r="D1377" s="57">
        <f>RasF!E96</f>
        <v>0</v>
      </c>
      <c r="E1377" s="57">
        <v>0</v>
      </c>
      <c r="F1377" s="57">
        <v>0</v>
      </c>
      <c r="G1377" s="58">
        <f t="shared" si="44"/>
        <v>0</v>
      </c>
      <c r="H1377" s="58">
        <f t="shared" si="43"/>
        <v>0</v>
      </c>
      <c r="I1377" s="59">
        <v>0</v>
      </c>
    </row>
    <row r="1378" spans="1:9">
      <c r="A1378" s="56">
        <v>154</v>
      </c>
      <c r="B1378" s="57">
        <f>RasF!C97</f>
        <v>86</v>
      </c>
      <c r="C1378" s="57">
        <f>RasF!D97</f>
        <v>0</v>
      </c>
      <c r="D1378" s="57">
        <f>RasF!E97</f>
        <v>0</v>
      </c>
      <c r="E1378" s="57">
        <v>0</v>
      </c>
      <c r="F1378" s="57">
        <v>0</v>
      </c>
      <c r="G1378" s="58">
        <f t="shared" si="44"/>
        <v>0</v>
      </c>
      <c r="H1378" s="58">
        <f t="shared" si="43"/>
        <v>0</v>
      </c>
      <c r="I1378" s="59">
        <v>0</v>
      </c>
    </row>
    <row r="1379" spans="1:9">
      <c r="A1379" s="56">
        <v>154</v>
      </c>
      <c r="B1379" s="57">
        <f>RasF!C98</f>
        <v>87</v>
      </c>
      <c r="C1379" s="57">
        <f>RasF!D98</f>
        <v>0</v>
      </c>
      <c r="D1379" s="57">
        <f>RasF!E98</f>
        <v>0</v>
      </c>
      <c r="E1379" s="57">
        <v>0</v>
      </c>
      <c r="F1379" s="57">
        <v>0</v>
      </c>
      <c r="G1379" s="58">
        <f t="shared" si="44"/>
        <v>0</v>
      </c>
      <c r="H1379" s="58">
        <f t="shared" si="43"/>
        <v>0</v>
      </c>
      <c r="I1379" s="59">
        <v>0</v>
      </c>
    </row>
    <row r="1380" spans="1:9">
      <c r="A1380" s="56">
        <v>154</v>
      </c>
      <c r="B1380" s="57">
        <f>RasF!C99</f>
        <v>88</v>
      </c>
      <c r="C1380" s="57">
        <f>RasF!D99</f>
        <v>0</v>
      </c>
      <c r="D1380" s="57">
        <f>RasF!E99</f>
        <v>0</v>
      </c>
      <c r="E1380" s="57">
        <v>0</v>
      </c>
      <c r="F1380" s="57">
        <v>0</v>
      </c>
      <c r="G1380" s="58">
        <f t="shared" si="44"/>
        <v>0</v>
      </c>
      <c r="H1380" s="58">
        <f t="shared" si="43"/>
        <v>0</v>
      </c>
      <c r="I1380" s="59">
        <v>0</v>
      </c>
    </row>
    <row r="1381" spans="1:9">
      <c r="A1381" s="56">
        <v>154</v>
      </c>
      <c r="B1381" s="57">
        <f>RasF!C100</f>
        <v>89</v>
      </c>
      <c r="C1381" s="57">
        <f>RasF!D100</f>
        <v>0</v>
      </c>
      <c r="D1381" s="57">
        <f>RasF!E100</f>
        <v>0</v>
      </c>
      <c r="E1381" s="57">
        <v>0</v>
      </c>
      <c r="F1381" s="57">
        <v>0</v>
      </c>
      <c r="G1381" s="58">
        <f t="shared" si="44"/>
        <v>0</v>
      </c>
      <c r="H1381" s="58">
        <f t="shared" si="43"/>
        <v>0</v>
      </c>
      <c r="I1381" s="59">
        <v>0</v>
      </c>
    </row>
    <row r="1382" spans="1:9">
      <c r="A1382" s="56">
        <v>154</v>
      </c>
      <c r="B1382" s="57">
        <f>RasF!C101</f>
        <v>90</v>
      </c>
      <c r="C1382" s="57">
        <f>RasF!D101</f>
        <v>0</v>
      </c>
      <c r="D1382" s="57">
        <f>RasF!E101</f>
        <v>0</v>
      </c>
      <c r="E1382" s="57">
        <v>0</v>
      </c>
      <c r="F1382" s="57">
        <v>0</v>
      </c>
      <c r="G1382" s="58">
        <f t="shared" si="44"/>
        <v>0</v>
      </c>
      <c r="H1382" s="58">
        <f t="shared" si="43"/>
        <v>0</v>
      </c>
      <c r="I1382" s="59">
        <v>0</v>
      </c>
    </row>
    <row r="1383" spans="1:9">
      <c r="A1383" s="56">
        <v>154</v>
      </c>
      <c r="B1383" s="57">
        <f>RasF!C102</f>
        <v>91</v>
      </c>
      <c r="C1383" s="57">
        <f>RasF!D102</f>
        <v>0</v>
      </c>
      <c r="D1383" s="57">
        <f>RasF!E102</f>
        <v>0</v>
      </c>
      <c r="E1383" s="57">
        <v>0</v>
      </c>
      <c r="F1383" s="57">
        <v>0</v>
      </c>
      <c r="G1383" s="58">
        <f t="shared" si="44"/>
        <v>0</v>
      </c>
      <c r="H1383" s="58">
        <f t="shared" si="43"/>
        <v>0</v>
      </c>
      <c r="I1383" s="59">
        <v>0</v>
      </c>
    </row>
    <row r="1384" spans="1:9">
      <c r="A1384" s="56">
        <v>154</v>
      </c>
      <c r="B1384" s="57">
        <f>RasF!C103</f>
        <v>92</v>
      </c>
      <c r="C1384" s="57">
        <f>RasF!D103</f>
        <v>0</v>
      </c>
      <c r="D1384" s="57">
        <f>RasF!E103</f>
        <v>0</v>
      </c>
      <c r="E1384" s="57">
        <v>0</v>
      </c>
      <c r="F1384" s="57">
        <v>0</v>
      </c>
      <c r="G1384" s="58">
        <f t="shared" si="44"/>
        <v>0</v>
      </c>
      <c r="H1384" s="58">
        <f t="shared" si="43"/>
        <v>0</v>
      </c>
      <c r="I1384" s="59">
        <v>0</v>
      </c>
    </row>
    <row r="1385" spans="1:9">
      <c r="A1385" s="56">
        <v>154</v>
      </c>
      <c r="B1385" s="57">
        <f>RasF!C104</f>
        <v>93</v>
      </c>
      <c r="C1385" s="57">
        <f>RasF!D104</f>
        <v>0</v>
      </c>
      <c r="D1385" s="57">
        <f>RasF!E104</f>
        <v>0</v>
      </c>
      <c r="E1385" s="57">
        <v>0</v>
      </c>
      <c r="F1385" s="57">
        <v>0</v>
      </c>
      <c r="G1385" s="58">
        <f t="shared" si="44"/>
        <v>0</v>
      </c>
      <c r="H1385" s="58">
        <f t="shared" si="43"/>
        <v>0</v>
      </c>
      <c r="I1385" s="59">
        <v>0</v>
      </c>
    </row>
    <row r="1386" spans="1:9">
      <c r="A1386" s="56">
        <v>154</v>
      </c>
      <c r="B1386" s="57">
        <f>RasF!C105</f>
        <v>94</v>
      </c>
      <c r="C1386" s="57">
        <f>RasF!D105</f>
        <v>0</v>
      </c>
      <c r="D1386" s="57">
        <f>RasF!E105</f>
        <v>0</v>
      </c>
      <c r="E1386" s="57">
        <v>0</v>
      </c>
      <c r="F1386" s="57">
        <v>0</v>
      </c>
      <c r="G1386" s="58">
        <f t="shared" si="44"/>
        <v>0</v>
      </c>
      <c r="H1386" s="58">
        <f t="shared" si="43"/>
        <v>0</v>
      </c>
      <c r="I1386" s="59">
        <v>0</v>
      </c>
    </row>
    <row r="1387" spans="1:9">
      <c r="A1387" s="56">
        <v>154</v>
      </c>
      <c r="B1387" s="57">
        <f>RasF!C106</f>
        <v>95</v>
      </c>
      <c r="C1387" s="57">
        <f>RasF!D106</f>
        <v>0</v>
      </c>
      <c r="D1387" s="57">
        <f>RasF!E106</f>
        <v>0</v>
      </c>
      <c r="E1387" s="57">
        <v>0</v>
      </c>
      <c r="F1387" s="57">
        <v>0</v>
      </c>
      <c r="G1387" s="58">
        <f t="shared" si="44"/>
        <v>0</v>
      </c>
      <c r="H1387" s="58">
        <f t="shared" si="43"/>
        <v>0</v>
      </c>
      <c r="I1387" s="59">
        <v>0</v>
      </c>
    </row>
    <row r="1388" spans="1:9">
      <c r="A1388" s="56">
        <v>154</v>
      </c>
      <c r="B1388" s="57">
        <f>RasF!C107</f>
        <v>96</v>
      </c>
      <c r="C1388" s="57">
        <f>RasF!D107</f>
        <v>0</v>
      </c>
      <c r="D1388" s="57">
        <f>RasF!E107</f>
        <v>0</v>
      </c>
      <c r="E1388" s="57">
        <v>0</v>
      </c>
      <c r="F1388" s="57">
        <v>0</v>
      </c>
      <c r="G1388" s="58">
        <f t="shared" si="44"/>
        <v>0</v>
      </c>
      <c r="H1388" s="58">
        <f t="shared" si="43"/>
        <v>0</v>
      </c>
      <c r="I1388" s="59">
        <v>0</v>
      </c>
    </row>
    <row r="1389" spans="1:9">
      <c r="A1389" s="56">
        <v>154</v>
      </c>
      <c r="B1389" s="57">
        <f>RasF!C108</f>
        <v>97</v>
      </c>
      <c r="C1389" s="57">
        <f>RasF!D108</f>
        <v>0</v>
      </c>
      <c r="D1389" s="57">
        <f>RasF!E108</f>
        <v>0</v>
      </c>
      <c r="E1389" s="57">
        <v>0</v>
      </c>
      <c r="F1389" s="57">
        <v>0</v>
      </c>
      <c r="G1389" s="58">
        <f t="shared" si="44"/>
        <v>0</v>
      </c>
      <c r="H1389" s="58">
        <f t="shared" si="43"/>
        <v>0</v>
      </c>
      <c r="I1389" s="59">
        <v>0</v>
      </c>
    </row>
    <row r="1390" spans="1:9">
      <c r="A1390" s="56">
        <v>154</v>
      </c>
      <c r="B1390" s="57">
        <f>RasF!C109</f>
        <v>98</v>
      </c>
      <c r="C1390" s="57">
        <f>RasF!D109</f>
        <v>0</v>
      </c>
      <c r="D1390" s="57">
        <f>RasF!E109</f>
        <v>0</v>
      </c>
      <c r="E1390" s="57">
        <v>0</v>
      </c>
      <c r="F1390" s="57">
        <v>0</v>
      </c>
      <c r="G1390" s="58">
        <f t="shared" si="44"/>
        <v>0</v>
      </c>
      <c r="H1390" s="58">
        <f t="shared" si="43"/>
        <v>0</v>
      </c>
      <c r="I1390" s="59">
        <v>0</v>
      </c>
    </row>
    <row r="1391" spans="1:9">
      <c r="A1391" s="56">
        <v>154</v>
      </c>
      <c r="B1391" s="57">
        <f>RasF!C110</f>
        <v>99</v>
      </c>
      <c r="C1391" s="57">
        <f>RasF!D110</f>
        <v>0</v>
      </c>
      <c r="D1391" s="57">
        <f>RasF!E110</f>
        <v>0</v>
      </c>
      <c r="E1391" s="57">
        <v>0</v>
      </c>
      <c r="F1391" s="57">
        <v>0</v>
      </c>
      <c r="G1391" s="58">
        <f t="shared" si="44"/>
        <v>0</v>
      </c>
      <c r="H1391" s="58">
        <f t="shared" si="43"/>
        <v>0</v>
      </c>
      <c r="I1391" s="59">
        <v>0</v>
      </c>
    </row>
    <row r="1392" spans="1:9">
      <c r="A1392" s="56">
        <v>154</v>
      </c>
      <c r="B1392" s="57">
        <f>RasF!C111</f>
        <v>100</v>
      </c>
      <c r="C1392" s="57">
        <f>RasF!D111</f>
        <v>0</v>
      </c>
      <c r="D1392" s="57">
        <f>RasF!E111</f>
        <v>0</v>
      </c>
      <c r="E1392" s="57">
        <v>0</v>
      </c>
      <c r="F1392" s="57">
        <v>0</v>
      </c>
      <c r="G1392" s="58">
        <f t="shared" si="44"/>
        <v>0</v>
      </c>
      <c r="H1392" s="58">
        <f t="shared" si="43"/>
        <v>0</v>
      </c>
      <c r="I1392" s="59">
        <v>0</v>
      </c>
    </row>
    <row r="1393" spans="1:9">
      <c r="A1393" s="56">
        <v>154</v>
      </c>
      <c r="B1393" s="57">
        <f>RasF!C112</f>
        <v>101</v>
      </c>
      <c r="C1393" s="57">
        <f>RasF!D112</f>
        <v>0</v>
      </c>
      <c r="D1393" s="57">
        <f>RasF!E112</f>
        <v>0</v>
      </c>
      <c r="E1393" s="57">
        <v>0</v>
      </c>
      <c r="F1393" s="57">
        <v>0</v>
      </c>
      <c r="G1393" s="58">
        <f t="shared" si="44"/>
        <v>0</v>
      </c>
      <c r="H1393" s="58">
        <f t="shared" si="43"/>
        <v>0</v>
      </c>
      <c r="I1393" s="59">
        <v>0</v>
      </c>
    </row>
    <row r="1394" spans="1:9">
      <c r="A1394" s="56">
        <v>154</v>
      </c>
      <c r="B1394" s="57">
        <f>RasF!C113</f>
        <v>102</v>
      </c>
      <c r="C1394" s="57">
        <f>RasF!D113</f>
        <v>0</v>
      </c>
      <c r="D1394" s="57">
        <f>RasF!E113</f>
        <v>0</v>
      </c>
      <c r="E1394" s="57">
        <v>0</v>
      </c>
      <c r="F1394" s="57">
        <v>0</v>
      </c>
      <c r="G1394" s="58">
        <f t="shared" si="44"/>
        <v>0</v>
      </c>
      <c r="H1394" s="58">
        <f t="shared" si="43"/>
        <v>0</v>
      </c>
      <c r="I1394" s="59">
        <v>0</v>
      </c>
    </row>
    <row r="1395" spans="1:9">
      <c r="A1395" s="56">
        <v>154</v>
      </c>
      <c r="B1395" s="57">
        <f>RasF!C114</f>
        <v>103</v>
      </c>
      <c r="C1395" s="57">
        <f>RasF!D114</f>
        <v>0</v>
      </c>
      <c r="D1395" s="57">
        <f>RasF!E114</f>
        <v>0</v>
      </c>
      <c r="E1395" s="57">
        <v>0</v>
      </c>
      <c r="F1395" s="57">
        <v>0</v>
      </c>
      <c r="G1395" s="58">
        <f t="shared" si="44"/>
        <v>0</v>
      </c>
      <c r="H1395" s="58">
        <f t="shared" si="43"/>
        <v>0</v>
      </c>
      <c r="I1395" s="59">
        <v>0</v>
      </c>
    </row>
    <row r="1396" spans="1:9">
      <c r="A1396" s="56">
        <v>154</v>
      </c>
      <c r="B1396" s="57">
        <f>RasF!C115</f>
        <v>104</v>
      </c>
      <c r="C1396" s="57">
        <f>RasF!D115</f>
        <v>0</v>
      </c>
      <c r="D1396" s="57">
        <f>RasF!E115</f>
        <v>0</v>
      </c>
      <c r="E1396" s="57">
        <v>0</v>
      </c>
      <c r="F1396" s="57">
        <v>0</v>
      </c>
      <c r="G1396" s="58">
        <f t="shared" si="44"/>
        <v>0</v>
      </c>
      <c r="H1396" s="58">
        <f t="shared" si="43"/>
        <v>0</v>
      </c>
      <c r="I1396" s="59">
        <v>0</v>
      </c>
    </row>
    <row r="1397" spans="1:9">
      <c r="A1397" s="56">
        <v>154</v>
      </c>
      <c r="B1397" s="57">
        <f>RasF!C116</f>
        <v>105</v>
      </c>
      <c r="C1397" s="57">
        <f>RasF!D116</f>
        <v>0</v>
      </c>
      <c r="D1397" s="57">
        <f>RasF!E116</f>
        <v>0</v>
      </c>
      <c r="E1397" s="57">
        <v>0</v>
      </c>
      <c r="F1397" s="57">
        <v>0</v>
      </c>
      <c r="G1397" s="58">
        <f t="shared" si="44"/>
        <v>0</v>
      </c>
      <c r="H1397" s="58">
        <f t="shared" si="43"/>
        <v>0</v>
      </c>
      <c r="I1397" s="59">
        <v>0</v>
      </c>
    </row>
    <row r="1398" spans="1:9">
      <c r="A1398" s="56">
        <v>154</v>
      </c>
      <c r="B1398" s="57">
        <f>RasF!C117</f>
        <v>106</v>
      </c>
      <c r="C1398" s="57">
        <f>RasF!D117</f>
        <v>0</v>
      </c>
      <c r="D1398" s="57">
        <f>RasF!E117</f>
        <v>0</v>
      </c>
      <c r="E1398" s="57">
        <v>0</v>
      </c>
      <c r="F1398" s="57">
        <v>0</v>
      </c>
      <c r="G1398" s="58">
        <f t="shared" si="44"/>
        <v>0</v>
      </c>
      <c r="H1398" s="58">
        <f t="shared" si="43"/>
        <v>0</v>
      </c>
      <c r="I1398" s="59">
        <v>0</v>
      </c>
    </row>
    <row r="1399" spans="1:9">
      <c r="A1399" s="56">
        <v>154</v>
      </c>
      <c r="B1399" s="57">
        <f>RasF!C118</f>
        <v>107</v>
      </c>
      <c r="C1399" s="57">
        <f>RasF!D118</f>
        <v>0</v>
      </c>
      <c r="D1399" s="57">
        <f>RasF!E118</f>
        <v>0</v>
      </c>
      <c r="E1399" s="57">
        <v>0</v>
      </c>
      <c r="F1399" s="57">
        <v>0</v>
      </c>
      <c r="G1399" s="58">
        <f t="shared" si="44"/>
        <v>0</v>
      </c>
      <c r="H1399" s="58">
        <f t="shared" si="43"/>
        <v>0</v>
      </c>
      <c r="I1399" s="59">
        <v>0</v>
      </c>
    </row>
    <row r="1400" spans="1:9">
      <c r="A1400" s="56">
        <v>154</v>
      </c>
      <c r="B1400" s="57">
        <f>RasF!C119</f>
        <v>108</v>
      </c>
      <c r="C1400" s="57">
        <f>RasF!D119</f>
        <v>0</v>
      </c>
      <c r="D1400" s="57">
        <f>RasF!E119</f>
        <v>0</v>
      </c>
      <c r="E1400" s="57">
        <v>0</v>
      </c>
      <c r="F1400" s="57">
        <v>0</v>
      </c>
      <c r="G1400" s="58">
        <f t="shared" si="44"/>
        <v>0</v>
      </c>
      <c r="H1400" s="58">
        <f t="shared" si="43"/>
        <v>0</v>
      </c>
      <c r="I1400" s="59">
        <v>0</v>
      </c>
    </row>
    <row r="1401" spans="1:9">
      <c r="A1401" s="56">
        <v>154</v>
      </c>
      <c r="B1401" s="57">
        <f>RasF!C120</f>
        <v>109</v>
      </c>
      <c r="C1401" s="57">
        <f>RasF!D120</f>
        <v>0</v>
      </c>
      <c r="D1401" s="57">
        <f>RasF!E120</f>
        <v>0</v>
      </c>
      <c r="E1401" s="57">
        <v>0</v>
      </c>
      <c r="F1401" s="57">
        <v>0</v>
      </c>
      <c r="G1401" s="58">
        <f t="shared" si="44"/>
        <v>0</v>
      </c>
      <c r="H1401" s="58">
        <f t="shared" si="43"/>
        <v>0</v>
      </c>
      <c r="I1401" s="59">
        <v>0</v>
      </c>
    </row>
    <row r="1402" spans="1:9">
      <c r="A1402" s="56">
        <v>154</v>
      </c>
      <c r="B1402" s="57">
        <f>RasF!C121</f>
        <v>110</v>
      </c>
      <c r="C1402" s="57">
        <f>RasF!D121</f>
        <v>3824712</v>
      </c>
      <c r="D1402" s="57">
        <f>RasF!E121</f>
        <v>3591004</v>
      </c>
      <c r="E1402" s="57">
        <v>0</v>
      </c>
      <c r="F1402" s="57">
        <v>0</v>
      </c>
      <c r="G1402" s="58">
        <f t="shared" si="44"/>
        <v>1210739.2</v>
      </c>
      <c r="H1402" s="58">
        <f t="shared" si="43"/>
        <v>0</v>
      </c>
      <c r="I1402" s="59">
        <v>0</v>
      </c>
    </row>
    <row r="1403" spans="1:9">
      <c r="A1403" s="56">
        <v>154</v>
      </c>
      <c r="B1403" s="57">
        <f>RasF!C122</f>
        <v>111</v>
      </c>
      <c r="C1403" s="57">
        <f>RasF!D122</f>
        <v>3647125</v>
      </c>
      <c r="D1403" s="57">
        <f>RasF!E122</f>
        <v>3411028</v>
      </c>
      <c r="E1403" s="57">
        <v>0</v>
      </c>
      <c r="F1403" s="57">
        <v>0</v>
      </c>
      <c r="G1403" s="58">
        <f t="shared" si="44"/>
        <v>1162079.091</v>
      </c>
      <c r="H1403" s="58">
        <f t="shared" si="43"/>
        <v>0</v>
      </c>
      <c r="I1403" s="59">
        <v>0</v>
      </c>
    </row>
    <row r="1404" spans="1:9">
      <c r="A1404" s="56">
        <v>154</v>
      </c>
      <c r="B1404" s="57">
        <f>RasF!C123</f>
        <v>112</v>
      </c>
      <c r="C1404" s="57">
        <f>RasF!D123</f>
        <v>0</v>
      </c>
      <c r="D1404" s="57">
        <f>RasF!E123</f>
        <v>0</v>
      </c>
      <c r="E1404" s="57">
        <v>0</v>
      </c>
      <c r="F1404" s="57">
        <v>0</v>
      </c>
      <c r="G1404" s="58">
        <f t="shared" si="44"/>
        <v>0</v>
      </c>
      <c r="H1404" s="58">
        <f t="shared" si="43"/>
        <v>0</v>
      </c>
      <c r="I1404" s="59">
        <v>0</v>
      </c>
    </row>
    <row r="1405" spans="1:9">
      <c r="A1405" s="56">
        <v>154</v>
      </c>
      <c r="B1405" s="57">
        <f>RasF!C124</f>
        <v>113</v>
      </c>
      <c r="C1405" s="57">
        <f>RasF!D124</f>
        <v>3647125</v>
      </c>
      <c r="D1405" s="57">
        <f>RasF!E124</f>
        <v>3411028</v>
      </c>
      <c r="E1405" s="57">
        <v>0</v>
      </c>
      <c r="F1405" s="57">
        <v>0</v>
      </c>
      <c r="G1405" s="58">
        <f t="shared" si="44"/>
        <v>1183017.453</v>
      </c>
      <c r="H1405" s="58">
        <f t="shared" si="43"/>
        <v>0</v>
      </c>
      <c r="I1405" s="59">
        <v>0</v>
      </c>
    </row>
    <row r="1406" spans="1:9">
      <c r="A1406" s="56">
        <v>154</v>
      </c>
      <c r="B1406" s="57">
        <f>RasF!C125</f>
        <v>114</v>
      </c>
      <c r="C1406" s="57">
        <f>RasF!D125</f>
        <v>0</v>
      </c>
      <c r="D1406" s="57">
        <f>RasF!E125</f>
        <v>0</v>
      </c>
      <c r="E1406" s="57">
        <v>0</v>
      </c>
      <c r="F1406" s="57">
        <v>0</v>
      </c>
      <c r="G1406" s="58">
        <f t="shared" si="44"/>
        <v>0</v>
      </c>
      <c r="H1406" s="58">
        <f t="shared" si="43"/>
        <v>0</v>
      </c>
      <c r="I1406" s="59">
        <v>0</v>
      </c>
    </row>
    <row r="1407" spans="1:9">
      <c r="A1407" s="56">
        <v>154</v>
      </c>
      <c r="B1407" s="57">
        <f>RasF!C126</f>
        <v>115</v>
      </c>
      <c r="C1407" s="57">
        <f>RasF!D126</f>
        <v>0</v>
      </c>
      <c r="D1407" s="57">
        <f>RasF!E126</f>
        <v>0</v>
      </c>
      <c r="E1407" s="57">
        <v>0</v>
      </c>
      <c r="F1407" s="57">
        <v>0</v>
      </c>
      <c r="G1407" s="58">
        <f t="shared" si="44"/>
        <v>0</v>
      </c>
      <c r="H1407" s="58">
        <f t="shared" si="43"/>
        <v>0</v>
      </c>
      <c r="I1407" s="59">
        <v>0</v>
      </c>
    </row>
    <row r="1408" spans="1:9">
      <c r="A1408" s="56">
        <v>154</v>
      </c>
      <c r="B1408" s="57">
        <f>RasF!C127</f>
        <v>116</v>
      </c>
      <c r="C1408" s="57">
        <f>RasF!D127</f>
        <v>0</v>
      </c>
      <c r="D1408" s="57">
        <f>RasF!E127</f>
        <v>0</v>
      </c>
      <c r="E1408" s="57">
        <v>0</v>
      </c>
      <c r="F1408" s="57">
        <v>0</v>
      </c>
      <c r="G1408" s="58">
        <f t="shared" si="44"/>
        <v>0</v>
      </c>
      <c r="H1408" s="58">
        <f t="shared" si="43"/>
        <v>0</v>
      </c>
      <c r="I1408" s="59">
        <v>0</v>
      </c>
    </row>
    <row r="1409" spans="1:9">
      <c r="A1409" s="56">
        <v>154</v>
      </c>
      <c r="B1409" s="57">
        <f>RasF!C128</f>
        <v>117</v>
      </c>
      <c r="C1409" s="57">
        <f>RasF!D128</f>
        <v>0</v>
      </c>
      <c r="D1409" s="57">
        <f>RasF!E128</f>
        <v>0</v>
      </c>
      <c r="E1409" s="57">
        <v>0</v>
      </c>
      <c r="F1409" s="57">
        <v>0</v>
      </c>
      <c r="G1409" s="58">
        <f t="shared" si="44"/>
        <v>0</v>
      </c>
      <c r="H1409" s="58">
        <f t="shared" si="43"/>
        <v>0</v>
      </c>
      <c r="I1409" s="59">
        <v>0</v>
      </c>
    </row>
    <row r="1410" spans="1:9">
      <c r="A1410" s="56">
        <v>154</v>
      </c>
      <c r="B1410" s="57">
        <f>RasF!C129</f>
        <v>118</v>
      </c>
      <c r="C1410" s="57">
        <f>RasF!D129</f>
        <v>0</v>
      </c>
      <c r="D1410" s="57">
        <f>RasF!E129</f>
        <v>0</v>
      </c>
      <c r="E1410" s="57">
        <v>0</v>
      </c>
      <c r="F1410" s="57">
        <v>0</v>
      </c>
      <c r="G1410" s="58">
        <f t="shared" si="44"/>
        <v>0</v>
      </c>
      <c r="H1410" s="58">
        <f t="shared" si="43"/>
        <v>0</v>
      </c>
      <c r="I1410" s="59">
        <v>0</v>
      </c>
    </row>
    <row r="1411" spans="1:9">
      <c r="A1411" s="56">
        <v>154</v>
      </c>
      <c r="B1411" s="57">
        <f>RasF!C130</f>
        <v>119</v>
      </c>
      <c r="C1411" s="57">
        <f>RasF!D130</f>
        <v>0</v>
      </c>
      <c r="D1411" s="57">
        <f>RasF!E130</f>
        <v>0</v>
      </c>
      <c r="E1411" s="57">
        <v>0</v>
      </c>
      <c r="F1411" s="57">
        <v>0</v>
      </c>
      <c r="G1411" s="58">
        <f t="shared" si="44"/>
        <v>0</v>
      </c>
      <c r="H1411" s="58">
        <f t="shared" si="43"/>
        <v>0</v>
      </c>
      <c r="I1411" s="59">
        <v>0</v>
      </c>
    </row>
    <row r="1412" spans="1:9">
      <c r="A1412" s="56">
        <v>154</v>
      </c>
      <c r="B1412" s="57">
        <f>RasF!C131</f>
        <v>120</v>
      </c>
      <c r="C1412" s="57">
        <f>RasF!D131</f>
        <v>0</v>
      </c>
      <c r="D1412" s="57">
        <f>RasF!E131</f>
        <v>0</v>
      </c>
      <c r="E1412" s="57">
        <v>0</v>
      </c>
      <c r="F1412" s="57">
        <v>0</v>
      </c>
      <c r="G1412" s="58">
        <f t="shared" si="44"/>
        <v>0</v>
      </c>
      <c r="H1412" s="58">
        <f t="shared" si="43"/>
        <v>0</v>
      </c>
      <c r="I1412" s="59">
        <v>0</v>
      </c>
    </row>
    <row r="1413" spans="1:9">
      <c r="A1413" s="56">
        <v>154</v>
      </c>
      <c r="B1413" s="57">
        <f>RasF!C132</f>
        <v>121</v>
      </c>
      <c r="C1413" s="57">
        <f>RasF!D132</f>
        <v>0</v>
      </c>
      <c r="D1413" s="57">
        <f>RasF!E132</f>
        <v>0</v>
      </c>
      <c r="E1413" s="57">
        <v>0</v>
      </c>
      <c r="F1413" s="57">
        <v>0</v>
      </c>
      <c r="G1413" s="58">
        <f t="shared" si="44"/>
        <v>0</v>
      </c>
      <c r="H1413" s="58">
        <f t="shared" si="43"/>
        <v>0</v>
      </c>
      <c r="I1413" s="59">
        <v>0</v>
      </c>
    </row>
    <row r="1414" spans="1:9">
      <c r="A1414" s="56">
        <v>154</v>
      </c>
      <c r="B1414" s="57">
        <f>RasF!C133</f>
        <v>122</v>
      </c>
      <c r="C1414" s="57">
        <f>RasF!D133</f>
        <v>177587</v>
      </c>
      <c r="D1414" s="57">
        <f>RasF!E133</f>
        <v>179976</v>
      </c>
      <c r="E1414" s="57">
        <v>0</v>
      </c>
      <c r="F1414" s="57">
        <v>0</v>
      </c>
      <c r="G1414" s="58">
        <f t="shared" si="44"/>
        <v>65579.758000000002</v>
      </c>
      <c r="H1414" s="58">
        <f t="shared" si="43"/>
        <v>0</v>
      </c>
      <c r="I1414" s="59">
        <v>0</v>
      </c>
    </row>
    <row r="1415" spans="1:9">
      <c r="A1415" s="56">
        <v>154</v>
      </c>
      <c r="B1415" s="57">
        <f>RasF!C134</f>
        <v>123</v>
      </c>
      <c r="C1415" s="57">
        <f>RasF!D134</f>
        <v>0</v>
      </c>
      <c r="D1415" s="57">
        <f>RasF!E134</f>
        <v>0</v>
      </c>
      <c r="E1415" s="57">
        <v>0</v>
      </c>
      <c r="F1415" s="57">
        <v>0</v>
      </c>
      <c r="G1415" s="58">
        <f t="shared" si="44"/>
        <v>0</v>
      </c>
      <c r="H1415" s="58">
        <f t="shared" si="43"/>
        <v>0</v>
      </c>
      <c r="I1415" s="59">
        <v>0</v>
      </c>
    </row>
    <row r="1416" spans="1:9">
      <c r="A1416" s="56">
        <v>154</v>
      </c>
      <c r="B1416" s="57">
        <f>RasF!C135</f>
        <v>124</v>
      </c>
      <c r="C1416" s="57">
        <f>RasF!D135</f>
        <v>0</v>
      </c>
      <c r="D1416" s="57">
        <f>RasF!E135</f>
        <v>0</v>
      </c>
      <c r="E1416" s="57">
        <v>0</v>
      </c>
      <c r="F1416" s="57">
        <v>0</v>
      </c>
      <c r="G1416" s="58">
        <f t="shared" si="44"/>
        <v>0</v>
      </c>
      <c r="H1416" s="58">
        <f t="shared" ref="H1416:H1473" si="45">ABS(C1416-ROUND(C1416,0))+ABS(D1416-ROUND(D1416,0))</f>
        <v>0</v>
      </c>
      <c r="I1416" s="59">
        <v>0</v>
      </c>
    </row>
    <row r="1417" spans="1:9">
      <c r="A1417" s="56">
        <v>154</v>
      </c>
      <c r="B1417" s="57">
        <f>RasF!C136</f>
        <v>125</v>
      </c>
      <c r="C1417" s="57">
        <f>RasF!D136</f>
        <v>0</v>
      </c>
      <c r="D1417" s="57">
        <f>RasF!E136</f>
        <v>0</v>
      </c>
      <c r="E1417" s="57">
        <v>0</v>
      </c>
      <c r="F1417" s="57">
        <v>0</v>
      </c>
      <c r="G1417" s="58">
        <f t="shared" si="44"/>
        <v>0</v>
      </c>
      <c r="H1417" s="58">
        <f t="shared" si="45"/>
        <v>0</v>
      </c>
      <c r="I1417" s="59">
        <v>0</v>
      </c>
    </row>
    <row r="1418" spans="1:9">
      <c r="A1418" s="56">
        <v>154</v>
      </c>
      <c r="B1418" s="57">
        <f>RasF!C137</f>
        <v>126</v>
      </c>
      <c r="C1418" s="57">
        <f>RasF!D137</f>
        <v>0</v>
      </c>
      <c r="D1418" s="57">
        <f>RasF!E137</f>
        <v>0</v>
      </c>
      <c r="E1418" s="57">
        <v>0</v>
      </c>
      <c r="F1418" s="57">
        <v>0</v>
      </c>
      <c r="G1418" s="58">
        <f t="shared" si="44"/>
        <v>0</v>
      </c>
      <c r="H1418" s="58">
        <f t="shared" si="45"/>
        <v>0</v>
      </c>
      <c r="I1418" s="59">
        <v>0</v>
      </c>
    </row>
    <row r="1419" spans="1:9">
      <c r="A1419" s="56">
        <v>154</v>
      </c>
      <c r="B1419" s="57">
        <f>RasF!C138</f>
        <v>127</v>
      </c>
      <c r="C1419" s="57">
        <f>RasF!D138</f>
        <v>0</v>
      </c>
      <c r="D1419" s="57">
        <f>RasF!E138</f>
        <v>0</v>
      </c>
      <c r="E1419" s="57">
        <v>0</v>
      </c>
      <c r="F1419" s="57">
        <v>0</v>
      </c>
      <c r="G1419" s="58">
        <f t="shared" si="44"/>
        <v>0</v>
      </c>
      <c r="H1419" s="58">
        <f t="shared" si="45"/>
        <v>0</v>
      </c>
      <c r="I1419" s="59">
        <v>0</v>
      </c>
    </row>
    <row r="1420" spans="1:9">
      <c r="A1420" s="56">
        <v>154</v>
      </c>
      <c r="B1420" s="57">
        <f>RasF!C139</f>
        <v>128</v>
      </c>
      <c r="C1420" s="57">
        <f>RasF!D139</f>
        <v>0</v>
      </c>
      <c r="D1420" s="57">
        <f>RasF!E139</f>
        <v>0</v>
      </c>
      <c r="E1420" s="57">
        <v>0</v>
      </c>
      <c r="F1420" s="57">
        <v>0</v>
      </c>
      <c r="G1420" s="58">
        <f t="shared" si="44"/>
        <v>0</v>
      </c>
      <c r="H1420" s="58">
        <f t="shared" si="45"/>
        <v>0</v>
      </c>
      <c r="I1420" s="59">
        <v>0</v>
      </c>
    </row>
    <row r="1421" spans="1:9">
      <c r="A1421" s="56">
        <v>154</v>
      </c>
      <c r="B1421" s="57">
        <f>RasF!C140</f>
        <v>129</v>
      </c>
      <c r="C1421" s="57">
        <f>RasF!D140</f>
        <v>0</v>
      </c>
      <c r="D1421" s="57">
        <f>RasF!E140</f>
        <v>0</v>
      </c>
      <c r="E1421" s="57">
        <v>0</v>
      </c>
      <c r="F1421" s="57">
        <v>0</v>
      </c>
      <c r="G1421" s="58">
        <f t="shared" si="44"/>
        <v>0</v>
      </c>
      <c r="H1421" s="58">
        <f t="shared" si="45"/>
        <v>0</v>
      </c>
      <c r="I1421" s="59">
        <v>0</v>
      </c>
    </row>
    <row r="1422" spans="1:9">
      <c r="A1422" s="56">
        <v>154</v>
      </c>
      <c r="B1422" s="57">
        <f>RasF!C141</f>
        <v>130</v>
      </c>
      <c r="C1422" s="57">
        <f>RasF!D141</f>
        <v>0</v>
      </c>
      <c r="D1422" s="57">
        <f>RasF!E141</f>
        <v>0</v>
      </c>
      <c r="E1422" s="57">
        <v>0</v>
      </c>
      <c r="F1422" s="57">
        <v>0</v>
      </c>
      <c r="G1422" s="58">
        <f t="shared" si="44"/>
        <v>0</v>
      </c>
      <c r="H1422" s="58">
        <f t="shared" si="45"/>
        <v>0</v>
      </c>
      <c r="I1422" s="59">
        <v>0</v>
      </c>
    </row>
    <row r="1423" spans="1:9">
      <c r="A1423" s="56">
        <v>154</v>
      </c>
      <c r="B1423" s="57">
        <f>RasF!C142</f>
        <v>131</v>
      </c>
      <c r="C1423" s="57">
        <f>RasF!D142</f>
        <v>0</v>
      </c>
      <c r="D1423" s="57">
        <f>RasF!E142</f>
        <v>0</v>
      </c>
      <c r="E1423" s="57">
        <v>0</v>
      </c>
      <c r="F1423" s="57">
        <v>0</v>
      </c>
      <c r="G1423" s="58">
        <f t="shared" si="44"/>
        <v>0</v>
      </c>
      <c r="H1423" s="58">
        <f t="shared" si="45"/>
        <v>0</v>
      </c>
      <c r="I1423" s="59">
        <v>0</v>
      </c>
    </row>
    <row r="1424" spans="1:9">
      <c r="A1424" s="56">
        <v>154</v>
      </c>
      <c r="B1424" s="57">
        <f>RasF!C143</f>
        <v>132</v>
      </c>
      <c r="C1424" s="57">
        <f>RasF!D143</f>
        <v>0</v>
      </c>
      <c r="D1424" s="57">
        <f>RasF!E143</f>
        <v>0</v>
      </c>
      <c r="E1424" s="57">
        <v>0</v>
      </c>
      <c r="F1424" s="57">
        <v>0</v>
      </c>
      <c r="G1424" s="58">
        <f t="shared" si="44"/>
        <v>0</v>
      </c>
      <c r="H1424" s="58">
        <f t="shared" si="45"/>
        <v>0</v>
      </c>
      <c r="I1424" s="59">
        <v>0</v>
      </c>
    </row>
    <row r="1425" spans="1:9">
      <c r="A1425" s="56">
        <v>154</v>
      </c>
      <c r="B1425" s="57">
        <f>RasF!C144</f>
        <v>133</v>
      </c>
      <c r="C1425" s="57">
        <f>RasF!D144</f>
        <v>0</v>
      </c>
      <c r="D1425" s="57">
        <f>RasF!E144</f>
        <v>0</v>
      </c>
      <c r="E1425" s="57">
        <v>0</v>
      </c>
      <c r="F1425" s="57">
        <v>0</v>
      </c>
      <c r="G1425" s="58">
        <f t="shared" si="44"/>
        <v>0</v>
      </c>
      <c r="H1425" s="58">
        <f t="shared" si="45"/>
        <v>0</v>
      </c>
      <c r="I1425" s="59">
        <v>0</v>
      </c>
    </row>
    <row r="1426" spans="1:9">
      <c r="A1426" s="56">
        <v>154</v>
      </c>
      <c r="B1426" s="57">
        <f>RasF!C145</f>
        <v>134</v>
      </c>
      <c r="C1426" s="57">
        <f>RasF!D145</f>
        <v>0</v>
      </c>
      <c r="D1426" s="57">
        <f>RasF!E145</f>
        <v>0</v>
      </c>
      <c r="E1426" s="57">
        <v>0</v>
      </c>
      <c r="F1426" s="57">
        <v>0</v>
      </c>
      <c r="G1426" s="58">
        <f t="shared" si="44"/>
        <v>0</v>
      </c>
      <c r="H1426" s="58">
        <f t="shared" si="45"/>
        <v>0</v>
      </c>
      <c r="I1426" s="59">
        <v>0</v>
      </c>
    </row>
    <row r="1427" spans="1:9">
      <c r="A1427" s="56">
        <v>154</v>
      </c>
      <c r="B1427" s="57">
        <f>RasF!C146</f>
        <v>135</v>
      </c>
      <c r="C1427" s="57">
        <f>RasF!D146</f>
        <v>0</v>
      </c>
      <c r="D1427" s="57">
        <f>RasF!E146</f>
        <v>0</v>
      </c>
      <c r="E1427" s="57">
        <v>0</v>
      </c>
      <c r="F1427" s="57">
        <v>0</v>
      </c>
      <c r="G1427" s="58">
        <f t="shared" si="44"/>
        <v>0</v>
      </c>
      <c r="H1427" s="58">
        <f t="shared" si="45"/>
        <v>0</v>
      </c>
      <c r="I1427" s="59">
        <v>0</v>
      </c>
    </row>
    <row r="1428" spans="1:9">
      <c r="A1428" s="56">
        <v>154</v>
      </c>
      <c r="B1428" s="57">
        <f>RasF!C147</f>
        <v>136</v>
      </c>
      <c r="C1428" s="57">
        <f>RasF!D147</f>
        <v>0</v>
      </c>
      <c r="D1428" s="57">
        <f>RasF!E147</f>
        <v>0</v>
      </c>
      <c r="E1428" s="57">
        <v>0</v>
      </c>
      <c r="F1428" s="57">
        <v>0</v>
      </c>
      <c r="G1428" s="58">
        <f t="shared" si="44"/>
        <v>0</v>
      </c>
      <c r="H1428" s="58">
        <f t="shared" si="45"/>
        <v>0</v>
      </c>
      <c r="I1428" s="59">
        <v>0</v>
      </c>
    </row>
    <row r="1429" spans="1:9">
      <c r="A1429" s="65">
        <v>154</v>
      </c>
      <c r="B1429" s="66">
        <f>RasF!C148</f>
        <v>137</v>
      </c>
      <c r="C1429" s="66">
        <f>RasF!D148</f>
        <v>3824712</v>
      </c>
      <c r="D1429" s="66">
        <f>RasF!E148</f>
        <v>3591004</v>
      </c>
      <c r="E1429" s="66">
        <v>0</v>
      </c>
      <c r="F1429" s="66">
        <v>0</v>
      </c>
      <c r="G1429" s="67">
        <f t="shared" si="44"/>
        <v>1507920.6400000001</v>
      </c>
      <c r="H1429" s="67">
        <f t="shared" si="45"/>
        <v>0</v>
      </c>
      <c r="I1429" s="68">
        <v>0</v>
      </c>
    </row>
    <row r="1430" spans="1:9">
      <c r="A1430" s="61">
        <v>156</v>
      </c>
      <c r="B1430" s="62">
        <f>PVRIO!C12</f>
        <v>1</v>
      </c>
      <c r="C1430" s="69">
        <f>PVRIO!D12</f>
        <v>0</v>
      </c>
      <c r="D1430" s="69">
        <f>PVRIO!E12</f>
        <v>0</v>
      </c>
      <c r="E1430" s="69">
        <v>0</v>
      </c>
      <c r="F1430" s="69">
        <v>0</v>
      </c>
      <c r="G1430" s="63">
        <f t="shared" si="44"/>
        <v>0</v>
      </c>
      <c r="H1430" s="63">
        <f t="shared" si="45"/>
        <v>0</v>
      </c>
      <c r="I1430" s="64">
        <v>0</v>
      </c>
    </row>
    <row r="1431" spans="1:9">
      <c r="A1431" s="56">
        <v>156</v>
      </c>
      <c r="B1431" s="57">
        <f>PVRIO!C13</f>
        <v>2</v>
      </c>
      <c r="C1431" s="60">
        <f>PVRIO!D13</f>
        <v>0</v>
      </c>
      <c r="D1431" s="60">
        <f>PVRIO!E13</f>
        <v>0</v>
      </c>
      <c r="E1431" s="60">
        <v>0</v>
      </c>
      <c r="F1431" s="60">
        <v>0</v>
      </c>
      <c r="G1431" s="58">
        <f t="shared" ref="G1431:G1473" si="46">B1431/1000*C1431+B1431/500*D1431</f>
        <v>0</v>
      </c>
      <c r="H1431" s="58">
        <f t="shared" si="45"/>
        <v>0</v>
      </c>
      <c r="I1431" s="59">
        <v>0</v>
      </c>
    </row>
    <row r="1432" spans="1:9">
      <c r="A1432" s="56">
        <v>156</v>
      </c>
      <c r="B1432" s="57">
        <f>PVRIO!C14</f>
        <v>3</v>
      </c>
      <c r="C1432" s="60">
        <f>PVRIO!D14</f>
        <v>0</v>
      </c>
      <c r="D1432" s="60">
        <f>PVRIO!E14</f>
        <v>0</v>
      </c>
      <c r="E1432" s="60">
        <v>0</v>
      </c>
      <c r="F1432" s="60">
        <v>0</v>
      </c>
      <c r="G1432" s="58">
        <f t="shared" si="46"/>
        <v>0</v>
      </c>
      <c r="H1432" s="58">
        <f t="shared" si="45"/>
        <v>0</v>
      </c>
      <c r="I1432" s="59">
        <v>0</v>
      </c>
    </row>
    <row r="1433" spans="1:9">
      <c r="A1433" s="56">
        <v>156</v>
      </c>
      <c r="B1433" s="57">
        <f>PVRIO!C15</f>
        <v>4</v>
      </c>
      <c r="C1433" s="60">
        <f>PVRIO!D15</f>
        <v>0</v>
      </c>
      <c r="D1433" s="60">
        <f>PVRIO!E15</f>
        <v>0</v>
      </c>
      <c r="E1433" s="60">
        <v>0</v>
      </c>
      <c r="F1433" s="60">
        <v>0</v>
      </c>
      <c r="G1433" s="58">
        <f t="shared" si="46"/>
        <v>0</v>
      </c>
      <c r="H1433" s="58">
        <f t="shared" si="45"/>
        <v>0</v>
      </c>
      <c r="I1433" s="59">
        <v>0</v>
      </c>
    </row>
    <row r="1434" spans="1:9">
      <c r="A1434" s="56">
        <v>156</v>
      </c>
      <c r="B1434" s="57">
        <f>PVRIO!C16</f>
        <v>5</v>
      </c>
      <c r="C1434" s="60">
        <f>PVRIO!D16</f>
        <v>0</v>
      </c>
      <c r="D1434" s="60">
        <f>PVRIO!E16</f>
        <v>0</v>
      </c>
      <c r="E1434" s="60">
        <v>0</v>
      </c>
      <c r="F1434" s="60">
        <v>0</v>
      </c>
      <c r="G1434" s="58">
        <f t="shared" si="46"/>
        <v>0</v>
      </c>
      <c r="H1434" s="58">
        <f t="shared" si="45"/>
        <v>0</v>
      </c>
      <c r="I1434" s="59">
        <v>0</v>
      </c>
    </row>
    <row r="1435" spans="1:9">
      <c r="A1435" s="56">
        <v>156</v>
      </c>
      <c r="B1435" s="57">
        <f>PVRIO!C17</f>
        <v>6</v>
      </c>
      <c r="C1435" s="60">
        <f>PVRIO!D17</f>
        <v>0</v>
      </c>
      <c r="D1435" s="60">
        <f>PVRIO!E17</f>
        <v>0</v>
      </c>
      <c r="E1435" s="60">
        <v>0</v>
      </c>
      <c r="F1435" s="60">
        <v>0</v>
      </c>
      <c r="G1435" s="58">
        <f t="shared" si="46"/>
        <v>0</v>
      </c>
      <c r="H1435" s="58">
        <f t="shared" si="45"/>
        <v>0</v>
      </c>
      <c r="I1435" s="59">
        <v>0</v>
      </c>
    </row>
    <row r="1436" spans="1:9">
      <c r="A1436" s="56">
        <v>156</v>
      </c>
      <c r="B1436" s="57">
        <f>PVRIO!C18</f>
        <v>7</v>
      </c>
      <c r="C1436" s="60">
        <f>PVRIO!D18</f>
        <v>0</v>
      </c>
      <c r="D1436" s="60">
        <f>PVRIO!E18</f>
        <v>0</v>
      </c>
      <c r="E1436" s="60">
        <v>0</v>
      </c>
      <c r="F1436" s="60">
        <v>0</v>
      </c>
      <c r="G1436" s="58">
        <f t="shared" si="46"/>
        <v>0</v>
      </c>
      <c r="H1436" s="58">
        <f t="shared" si="45"/>
        <v>0</v>
      </c>
      <c r="I1436" s="59">
        <v>0</v>
      </c>
    </row>
    <row r="1437" spans="1:9">
      <c r="A1437" s="56">
        <v>156</v>
      </c>
      <c r="B1437" s="57">
        <f>PVRIO!C19</f>
        <v>8</v>
      </c>
      <c r="C1437" s="60">
        <f>PVRIO!D19</f>
        <v>0</v>
      </c>
      <c r="D1437" s="60">
        <f>PVRIO!E19</f>
        <v>0</v>
      </c>
      <c r="E1437" s="60">
        <v>0</v>
      </c>
      <c r="F1437" s="60">
        <v>0</v>
      </c>
      <c r="G1437" s="58">
        <f t="shared" si="46"/>
        <v>0</v>
      </c>
      <c r="H1437" s="58">
        <f t="shared" si="45"/>
        <v>0</v>
      </c>
      <c r="I1437" s="59">
        <v>0</v>
      </c>
    </row>
    <row r="1438" spans="1:9">
      <c r="A1438" s="56">
        <v>156</v>
      </c>
      <c r="B1438" s="57">
        <f>PVRIO!C20</f>
        <v>9</v>
      </c>
      <c r="C1438" s="60">
        <f>PVRIO!D20</f>
        <v>0</v>
      </c>
      <c r="D1438" s="60">
        <f>PVRIO!E20</f>
        <v>0</v>
      </c>
      <c r="E1438" s="60">
        <v>0</v>
      </c>
      <c r="F1438" s="60">
        <v>0</v>
      </c>
      <c r="G1438" s="58">
        <f t="shared" si="46"/>
        <v>0</v>
      </c>
      <c r="H1438" s="58">
        <f t="shared" si="45"/>
        <v>0</v>
      </c>
      <c r="I1438" s="59">
        <v>0</v>
      </c>
    </row>
    <row r="1439" spans="1:9">
      <c r="A1439" s="56">
        <v>156</v>
      </c>
      <c r="B1439" s="57">
        <f>PVRIO!C21</f>
        <v>10</v>
      </c>
      <c r="C1439" s="60">
        <f>PVRIO!D21</f>
        <v>0</v>
      </c>
      <c r="D1439" s="60">
        <f>PVRIO!E21</f>
        <v>0</v>
      </c>
      <c r="E1439" s="60">
        <v>0</v>
      </c>
      <c r="F1439" s="60">
        <v>0</v>
      </c>
      <c r="G1439" s="58">
        <f t="shared" si="46"/>
        <v>0</v>
      </c>
      <c r="H1439" s="58">
        <f t="shared" si="45"/>
        <v>0</v>
      </c>
      <c r="I1439" s="59">
        <v>0</v>
      </c>
    </row>
    <row r="1440" spans="1:9">
      <c r="A1440" s="56">
        <v>156</v>
      </c>
      <c r="B1440" s="57">
        <f>PVRIO!C22</f>
        <v>11</v>
      </c>
      <c r="C1440" s="60">
        <f>PVRIO!D22</f>
        <v>0</v>
      </c>
      <c r="D1440" s="60">
        <f>PVRIO!E22</f>
        <v>0</v>
      </c>
      <c r="E1440" s="60">
        <v>0</v>
      </c>
      <c r="F1440" s="60">
        <v>0</v>
      </c>
      <c r="G1440" s="58">
        <f t="shared" si="46"/>
        <v>0</v>
      </c>
      <c r="H1440" s="58">
        <f t="shared" si="45"/>
        <v>0</v>
      </c>
      <c r="I1440" s="59">
        <v>0</v>
      </c>
    </row>
    <row r="1441" spans="1:9">
      <c r="A1441" s="56">
        <v>156</v>
      </c>
      <c r="B1441" s="57">
        <f>PVRIO!C23</f>
        <v>12</v>
      </c>
      <c r="C1441" s="60">
        <f>PVRIO!D23</f>
        <v>0</v>
      </c>
      <c r="D1441" s="60">
        <f>PVRIO!E23</f>
        <v>0</v>
      </c>
      <c r="E1441" s="60">
        <v>0</v>
      </c>
      <c r="F1441" s="60">
        <v>0</v>
      </c>
      <c r="G1441" s="58">
        <f t="shared" si="46"/>
        <v>0</v>
      </c>
      <c r="H1441" s="58">
        <f t="shared" si="45"/>
        <v>0</v>
      </c>
      <c r="I1441" s="59">
        <v>0</v>
      </c>
    </row>
    <row r="1442" spans="1:9">
      <c r="A1442" s="56">
        <v>156</v>
      </c>
      <c r="B1442" s="57">
        <f>PVRIO!C24</f>
        <v>13</v>
      </c>
      <c r="C1442" s="60">
        <f>PVRIO!D24</f>
        <v>0</v>
      </c>
      <c r="D1442" s="60">
        <f>PVRIO!E24</f>
        <v>0</v>
      </c>
      <c r="E1442" s="60">
        <v>0</v>
      </c>
      <c r="F1442" s="60">
        <v>0</v>
      </c>
      <c r="G1442" s="58">
        <f t="shared" si="46"/>
        <v>0</v>
      </c>
      <c r="H1442" s="58">
        <f t="shared" si="45"/>
        <v>0</v>
      </c>
      <c r="I1442" s="59">
        <v>0</v>
      </c>
    </row>
    <row r="1443" spans="1:9">
      <c r="A1443" s="56">
        <v>156</v>
      </c>
      <c r="B1443" s="57">
        <f>PVRIO!C25</f>
        <v>14</v>
      </c>
      <c r="C1443" s="60">
        <f>PVRIO!D25</f>
        <v>0</v>
      </c>
      <c r="D1443" s="60">
        <f>PVRIO!E25</f>
        <v>0</v>
      </c>
      <c r="E1443" s="60">
        <v>0</v>
      </c>
      <c r="F1443" s="60">
        <v>0</v>
      </c>
      <c r="G1443" s="58">
        <f t="shared" si="46"/>
        <v>0</v>
      </c>
      <c r="H1443" s="58">
        <f t="shared" si="45"/>
        <v>0</v>
      </c>
      <c r="I1443" s="59">
        <v>0</v>
      </c>
    </row>
    <row r="1444" spans="1:9">
      <c r="A1444" s="56">
        <v>156</v>
      </c>
      <c r="B1444" s="57">
        <f>PVRIO!C26</f>
        <v>15</v>
      </c>
      <c r="C1444" s="60">
        <f>PVRIO!D26</f>
        <v>0</v>
      </c>
      <c r="D1444" s="60">
        <f>PVRIO!E26</f>
        <v>0</v>
      </c>
      <c r="E1444" s="60">
        <v>0</v>
      </c>
      <c r="F1444" s="60">
        <v>0</v>
      </c>
      <c r="G1444" s="58">
        <f t="shared" si="46"/>
        <v>0</v>
      </c>
      <c r="H1444" s="58">
        <f t="shared" si="45"/>
        <v>0</v>
      </c>
      <c r="I1444" s="59">
        <v>0</v>
      </c>
    </row>
    <row r="1445" spans="1:9">
      <c r="A1445" s="56">
        <v>156</v>
      </c>
      <c r="B1445" s="57">
        <f>PVRIO!C27</f>
        <v>16</v>
      </c>
      <c r="C1445" s="60">
        <f>PVRIO!D27</f>
        <v>0</v>
      </c>
      <c r="D1445" s="60">
        <f>PVRIO!E27</f>
        <v>0</v>
      </c>
      <c r="E1445" s="60">
        <v>0</v>
      </c>
      <c r="F1445" s="60">
        <v>0</v>
      </c>
      <c r="G1445" s="58">
        <f t="shared" si="46"/>
        <v>0</v>
      </c>
      <c r="H1445" s="58">
        <f t="shared" si="45"/>
        <v>0</v>
      </c>
      <c r="I1445" s="59">
        <v>0</v>
      </c>
    </row>
    <row r="1446" spans="1:9">
      <c r="A1446" s="56">
        <v>156</v>
      </c>
      <c r="B1446" s="57">
        <f>PVRIO!C28</f>
        <v>17</v>
      </c>
      <c r="C1446" s="60">
        <f>PVRIO!D28</f>
        <v>0</v>
      </c>
      <c r="D1446" s="60">
        <f>PVRIO!E28</f>
        <v>0</v>
      </c>
      <c r="E1446" s="60">
        <v>0</v>
      </c>
      <c r="F1446" s="60">
        <v>0</v>
      </c>
      <c r="G1446" s="58">
        <f t="shared" si="46"/>
        <v>0</v>
      </c>
      <c r="H1446" s="58">
        <f t="shared" si="45"/>
        <v>0</v>
      </c>
      <c r="I1446" s="59">
        <v>0</v>
      </c>
    </row>
    <row r="1447" spans="1:9">
      <c r="A1447" s="56">
        <v>156</v>
      </c>
      <c r="B1447" s="57">
        <f>PVRIO!C29</f>
        <v>18</v>
      </c>
      <c r="C1447" s="60">
        <f>PVRIO!D29</f>
        <v>0</v>
      </c>
      <c r="D1447" s="60">
        <f>PVRIO!E29</f>
        <v>0</v>
      </c>
      <c r="E1447" s="60">
        <v>0</v>
      </c>
      <c r="F1447" s="60">
        <v>0</v>
      </c>
      <c r="G1447" s="58">
        <f t="shared" si="46"/>
        <v>0</v>
      </c>
      <c r="H1447" s="58">
        <f t="shared" si="45"/>
        <v>0</v>
      </c>
      <c r="I1447" s="59">
        <v>0</v>
      </c>
    </row>
    <row r="1448" spans="1:9">
      <c r="A1448" s="56">
        <v>156</v>
      </c>
      <c r="B1448" s="57">
        <f>PVRIO!C30</f>
        <v>19</v>
      </c>
      <c r="C1448" s="60">
        <f>PVRIO!D30</f>
        <v>0</v>
      </c>
      <c r="D1448" s="60">
        <f>PVRIO!E30</f>
        <v>0</v>
      </c>
      <c r="E1448" s="60">
        <v>0</v>
      </c>
      <c r="F1448" s="60">
        <v>0</v>
      </c>
      <c r="G1448" s="58">
        <f t="shared" si="46"/>
        <v>0</v>
      </c>
      <c r="H1448" s="58">
        <f t="shared" si="45"/>
        <v>0</v>
      </c>
      <c r="I1448" s="59">
        <v>0</v>
      </c>
    </row>
    <row r="1449" spans="1:9">
      <c r="A1449" s="56">
        <v>156</v>
      </c>
      <c r="B1449" s="57">
        <f>PVRIO!C31</f>
        <v>20</v>
      </c>
      <c r="C1449" s="60">
        <f>PVRIO!D31</f>
        <v>0</v>
      </c>
      <c r="D1449" s="60">
        <f>PVRIO!E31</f>
        <v>0</v>
      </c>
      <c r="E1449" s="60">
        <v>0</v>
      </c>
      <c r="F1449" s="60">
        <v>0</v>
      </c>
      <c r="G1449" s="58">
        <f t="shared" si="46"/>
        <v>0</v>
      </c>
      <c r="H1449" s="58">
        <f t="shared" si="45"/>
        <v>0</v>
      </c>
      <c r="I1449" s="59">
        <v>0</v>
      </c>
    </row>
    <row r="1450" spans="1:9">
      <c r="A1450" s="56">
        <v>156</v>
      </c>
      <c r="B1450" s="57">
        <f>PVRIO!C32</f>
        <v>21</v>
      </c>
      <c r="C1450" s="60">
        <f>PVRIO!D32</f>
        <v>0</v>
      </c>
      <c r="D1450" s="60">
        <f>PVRIO!E32</f>
        <v>0</v>
      </c>
      <c r="E1450" s="60">
        <v>0</v>
      </c>
      <c r="F1450" s="60">
        <v>0</v>
      </c>
      <c r="G1450" s="58">
        <f t="shared" si="46"/>
        <v>0</v>
      </c>
      <c r="H1450" s="58">
        <f t="shared" si="45"/>
        <v>0</v>
      </c>
      <c r="I1450" s="59">
        <v>0</v>
      </c>
    </row>
    <row r="1451" spans="1:9">
      <c r="A1451" s="56">
        <v>156</v>
      </c>
      <c r="B1451" s="57">
        <f>PVRIO!C33</f>
        <v>22</v>
      </c>
      <c r="C1451" s="60">
        <f>PVRIO!D33</f>
        <v>0</v>
      </c>
      <c r="D1451" s="60">
        <f>PVRIO!E33</f>
        <v>0</v>
      </c>
      <c r="E1451" s="60">
        <v>0</v>
      </c>
      <c r="F1451" s="60">
        <v>0</v>
      </c>
      <c r="G1451" s="58">
        <f t="shared" si="46"/>
        <v>0</v>
      </c>
      <c r="H1451" s="58">
        <f t="shared" si="45"/>
        <v>0</v>
      </c>
      <c r="I1451" s="59">
        <v>0</v>
      </c>
    </row>
    <row r="1452" spans="1:9">
      <c r="A1452" s="56">
        <v>156</v>
      </c>
      <c r="B1452" s="57">
        <f>PVRIO!C34</f>
        <v>23</v>
      </c>
      <c r="C1452" s="60">
        <f>PVRIO!D34</f>
        <v>0</v>
      </c>
      <c r="D1452" s="60">
        <f>PVRIO!E34</f>
        <v>0</v>
      </c>
      <c r="E1452" s="60">
        <v>0</v>
      </c>
      <c r="F1452" s="60">
        <v>0</v>
      </c>
      <c r="G1452" s="58">
        <f t="shared" si="46"/>
        <v>0</v>
      </c>
      <c r="H1452" s="58">
        <f t="shared" si="45"/>
        <v>0</v>
      </c>
      <c r="I1452" s="59">
        <v>0</v>
      </c>
    </row>
    <row r="1453" spans="1:9">
      <c r="A1453" s="56">
        <v>156</v>
      </c>
      <c r="B1453" s="57">
        <f>PVRIO!C35</f>
        <v>24</v>
      </c>
      <c r="C1453" s="60">
        <f>PVRIO!D35</f>
        <v>0</v>
      </c>
      <c r="D1453" s="60">
        <f>PVRIO!E35</f>
        <v>0</v>
      </c>
      <c r="E1453" s="60">
        <v>0</v>
      </c>
      <c r="F1453" s="60">
        <v>0</v>
      </c>
      <c r="G1453" s="58">
        <f t="shared" si="46"/>
        <v>0</v>
      </c>
      <c r="H1453" s="58">
        <f t="shared" si="45"/>
        <v>0</v>
      </c>
      <c r="I1453" s="59">
        <v>0</v>
      </c>
    </row>
    <row r="1454" spans="1:9">
      <c r="A1454" s="56">
        <v>156</v>
      </c>
      <c r="B1454" s="57">
        <f>PVRIO!C36</f>
        <v>25</v>
      </c>
      <c r="C1454" s="60">
        <f>PVRIO!D36</f>
        <v>0</v>
      </c>
      <c r="D1454" s="60">
        <f>PVRIO!E36</f>
        <v>0</v>
      </c>
      <c r="E1454" s="60">
        <v>0</v>
      </c>
      <c r="F1454" s="60">
        <v>0</v>
      </c>
      <c r="G1454" s="58">
        <f t="shared" si="46"/>
        <v>0</v>
      </c>
      <c r="H1454" s="58">
        <f t="shared" si="45"/>
        <v>0</v>
      </c>
      <c r="I1454" s="59">
        <v>0</v>
      </c>
    </row>
    <row r="1455" spans="1:9">
      <c r="A1455" s="56">
        <v>156</v>
      </c>
      <c r="B1455" s="57">
        <f>PVRIO!C37</f>
        <v>26</v>
      </c>
      <c r="C1455" s="60">
        <f>PVRIO!D37</f>
        <v>0</v>
      </c>
      <c r="D1455" s="60">
        <f>PVRIO!E37</f>
        <v>0</v>
      </c>
      <c r="E1455" s="60">
        <v>0</v>
      </c>
      <c r="F1455" s="60">
        <v>0</v>
      </c>
      <c r="G1455" s="58">
        <f t="shared" si="46"/>
        <v>0</v>
      </c>
      <c r="H1455" s="58">
        <f t="shared" si="45"/>
        <v>0</v>
      </c>
      <c r="I1455" s="59">
        <v>0</v>
      </c>
    </row>
    <row r="1456" spans="1:9">
      <c r="A1456" s="56">
        <v>156</v>
      </c>
      <c r="B1456" s="57">
        <f>PVRIO!C38</f>
        <v>27</v>
      </c>
      <c r="C1456" s="60">
        <f>PVRIO!D38</f>
        <v>0</v>
      </c>
      <c r="D1456" s="60">
        <f>PVRIO!E38</f>
        <v>0</v>
      </c>
      <c r="E1456" s="60">
        <v>0</v>
      </c>
      <c r="F1456" s="60">
        <v>0</v>
      </c>
      <c r="G1456" s="58">
        <f t="shared" si="46"/>
        <v>0</v>
      </c>
      <c r="H1456" s="58">
        <f t="shared" si="45"/>
        <v>0</v>
      </c>
      <c r="I1456" s="59">
        <v>0</v>
      </c>
    </row>
    <row r="1457" spans="1:9">
      <c r="A1457" s="56">
        <v>156</v>
      </c>
      <c r="B1457" s="57">
        <f>PVRIO!C39</f>
        <v>28</v>
      </c>
      <c r="C1457" s="60">
        <f>PVRIO!D39</f>
        <v>0</v>
      </c>
      <c r="D1457" s="60">
        <f>PVRIO!E39</f>
        <v>0</v>
      </c>
      <c r="E1457" s="60">
        <v>0</v>
      </c>
      <c r="F1457" s="60">
        <v>0</v>
      </c>
      <c r="G1457" s="58">
        <f t="shared" si="46"/>
        <v>0</v>
      </c>
      <c r="H1457" s="58">
        <f t="shared" si="45"/>
        <v>0</v>
      </c>
      <c r="I1457" s="59">
        <v>0</v>
      </c>
    </row>
    <row r="1458" spans="1:9">
      <c r="A1458" s="56">
        <v>156</v>
      </c>
      <c r="B1458" s="57">
        <f>PVRIO!C40</f>
        <v>29</v>
      </c>
      <c r="C1458" s="60">
        <f>PVRIO!D40</f>
        <v>0</v>
      </c>
      <c r="D1458" s="60">
        <f>PVRIO!E40</f>
        <v>0</v>
      </c>
      <c r="E1458" s="60">
        <v>0</v>
      </c>
      <c r="F1458" s="60">
        <v>0</v>
      </c>
      <c r="G1458" s="58">
        <f t="shared" si="46"/>
        <v>0</v>
      </c>
      <c r="H1458" s="58">
        <f t="shared" si="45"/>
        <v>0</v>
      </c>
      <c r="I1458" s="59">
        <v>0</v>
      </c>
    </row>
    <row r="1459" spans="1:9">
      <c r="A1459" s="56">
        <v>156</v>
      </c>
      <c r="B1459" s="57">
        <f>PVRIO!C41</f>
        <v>30</v>
      </c>
      <c r="C1459" s="60">
        <f>PVRIO!D41</f>
        <v>0</v>
      </c>
      <c r="D1459" s="60">
        <f>PVRIO!E41</f>
        <v>0</v>
      </c>
      <c r="E1459" s="60">
        <v>0</v>
      </c>
      <c r="F1459" s="60">
        <v>0</v>
      </c>
      <c r="G1459" s="58">
        <f t="shared" si="46"/>
        <v>0</v>
      </c>
      <c r="H1459" s="58">
        <f t="shared" si="45"/>
        <v>0</v>
      </c>
      <c r="I1459" s="59">
        <v>0</v>
      </c>
    </row>
    <row r="1460" spans="1:9">
      <c r="A1460" s="56">
        <v>156</v>
      </c>
      <c r="B1460" s="57">
        <f>PVRIO!C42</f>
        <v>31</v>
      </c>
      <c r="C1460" s="60">
        <f>PVRIO!D42</f>
        <v>0</v>
      </c>
      <c r="D1460" s="60">
        <f>PVRIO!E42</f>
        <v>0</v>
      </c>
      <c r="E1460" s="60">
        <v>0</v>
      </c>
      <c r="F1460" s="60">
        <v>0</v>
      </c>
      <c r="G1460" s="58">
        <f t="shared" si="46"/>
        <v>0</v>
      </c>
      <c r="H1460" s="58">
        <f t="shared" si="45"/>
        <v>0</v>
      </c>
      <c r="I1460" s="59">
        <v>0</v>
      </c>
    </row>
    <row r="1461" spans="1:9">
      <c r="A1461" s="56">
        <v>156</v>
      </c>
      <c r="B1461" s="57">
        <f>PVRIO!C43</f>
        <v>32</v>
      </c>
      <c r="C1461" s="60">
        <f>PVRIO!D43</f>
        <v>0</v>
      </c>
      <c r="D1461" s="60">
        <f>PVRIO!E43</f>
        <v>0</v>
      </c>
      <c r="E1461" s="60">
        <v>0</v>
      </c>
      <c r="F1461" s="60">
        <v>0</v>
      </c>
      <c r="G1461" s="58">
        <f t="shared" si="46"/>
        <v>0</v>
      </c>
      <c r="H1461" s="58">
        <f t="shared" si="45"/>
        <v>0</v>
      </c>
      <c r="I1461" s="59">
        <v>0</v>
      </c>
    </row>
    <row r="1462" spans="1:9">
      <c r="A1462" s="56">
        <v>156</v>
      </c>
      <c r="B1462" s="57">
        <f>PVRIO!C44</f>
        <v>33</v>
      </c>
      <c r="C1462" s="60">
        <f>PVRIO!D44</f>
        <v>0</v>
      </c>
      <c r="D1462" s="60">
        <f>PVRIO!E44</f>
        <v>0</v>
      </c>
      <c r="E1462" s="60">
        <v>0</v>
      </c>
      <c r="F1462" s="60">
        <v>0</v>
      </c>
      <c r="G1462" s="58">
        <f t="shared" si="46"/>
        <v>0</v>
      </c>
      <c r="H1462" s="58">
        <f t="shared" si="45"/>
        <v>0</v>
      </c>
      <c r="I1462" s="59">
        <v>0</v>
      </c>
    </row>
    <row r="1463" spans="1:9">
      <c r="A1463" s="56">
        <v>156</v>
      </c>
      <c r="B1463" s="57">
        <f>PVRIO!C45</f>
        <v>34</v>
      </c>
      <c r="C1463" s="60">
        <f>PVRIO!D45</f>
        <v>0</v>
      </c>
      <c r="D1463" s="60">
        <f>PVRIO!E45</f>
        <v>0</v>
      </c>
      <c r="E1463" s="60">
        <v>0</v>
      </c>
      <c r="F1463" s="60">
        <v>0</v>
      </c>
      <c r="G1463" s="58">
        <f t="shared" si="46"/>
        <v>0</v>
      </c>
      <c r="H1463" s="58">
        <f t="shared" si="45"/>
        <v>0</v>
      </c>
      <c r="I1463" s="59">
        <v>0</v>
      </c>
    </row>
    <row r="1464" spans="1:9">
      <c r="A1464" s="56">
        <v>156</v>
      </c>
      <c r="B1464" s="57">
        <f>PVRIO!C46</f>
        <v>35</v>
      </c>
      <c r="C1464" s="60">
        <f>PVRIO!D46</f>
        <v>0</v>
      </c>
      <c r="D1464" s="60">
        <f>PVRIO!E46</f>
        <v>0</v>
      </c>
      <c r="E1464" s="60">
        <v>0</v>
      </c>
      <c r="F1464" s="60">
        <v>0</v>
      </c>
      <c r="G1464" s="58">
        <f t="shared" si="46"/>
        <v>0</v>
      </c>
      <c r="H1464" s="58">
        <f t="shared" si="45"/>
        <v>0</v>
      </c>
      <c r="I1464" s="59">
        <v>0</v>
      </c>
    </row>
    <row r="1465" spans="1:9">
      <c r="A1465" s="56">
        <v>156</v>
      </c>
      <c r="B1465" s="57">
        <f>PVRIO!C47</f>
        <v>36</v>
      </c>
      <c r="C1465" s="60">
        <f>PVRIO!D47</f>
        <v>0</v>
      </c>
      <c r="D1465" s="60">
        <f>PVRIO!E47</f>
        <v>0</v>
      </c>
      <c r="E1465" s="60">
        <v>0</v>
      </c>
      <c r="F1465" s="60">
        <v>0</v>
      </c>
      <c r="G1465" s="58">
        <f t="shared" si="46"/>
        <v>0</v>
      </c>
      <c r="H1465" s="58">
        <f t="shared" si="45"/>
        <v>0</v>
      </c>
      <c r="I1465" s="59">
        <v>0</v>
      </c>
    </row>
    <row r="1466" spans="1:9">
      <c r="A1466" s="56">
        <v>156</v>
      </c>
      <c r="B1466" s="57">
        <f>PVRIO!C48</f>
        <v>37</v>
      </c>
      <c r="C1466" s="60">
        <f>PVRIO!D48</f>
        <v>0</v>
      </c>
      <c r="D1466" s="60">
        <f>PVRIO!E48</f>
        <v>0</v>
      </c>
      <c r="E1466" s="60">
        <v>0</v>
      </c>
      <c r="F1466" s="60">
        <v>0</v>
      </c>
      <c r="G1466" s="58">
        <f t="shared" si="46"/>
        <v>0</v>
      </c>
      <c r="H1466" s="58">
        <f t="shared" si="45"/>
        <v>0</v>
      </c>
      <c r="I1466" s="59">
        <v>0</v>
      </c>
    </row>
    <row r="1467" spans="1:9">
      <c r="A1467" s="56">
        <v>156</v>
      </c>
      <c r="B1467" s="57">
        <f>PVRIO!C49</f>
        <v>38</v>
      </c>
      <c r="C1467" s="60">
        <f>PVRIO!D49</f>
        <v>0</v>
      </c>
      <c r="D1467" s="60">
        <f>PVRIO!E49</f>
        <v>0</v>
      </c>
      <c r="E1467" s="60">
        <v>0</v>
      </c>
      <c r="F1467" s="60">
        <v>0</v>
      </c>
      <c r="G1467" s="58">
        <f t="shared" si="46"/>
        <v>0</v>
      </c>
      <c r="H1467" s="58">
        <f t="shared" si="45"/>
        <v>0</v>
      </c>
      <c r="I1467" s="59">
        <v>0</v>
      </c>
    </row>
    <row r="1468" spans="1:9">
      <c r="A1468" s="56">
        <v>156</v>
      </c>
      <c r="B1468" s="57">
        <f>PVRIO!C50</f>
        <v>39</v>
      </c>
      <c r="C1468" s="60">
        <f>PVRIO!D50</f>
        <v>0</v>
      </c>
      <c r="D1468" s="60">
        <f>PVRIO!E50</f>
        <v>0</v>
      </c>
      <c r="E1468" s="60">
        <v>0</v>
      </c>
      <c r="F1468" s="60">
        <v>0</v>
      </c>
      <c r="G1468" s="58">
        <f t="shared" si="46"/>
        <v>0</v>
      </c>
      <c r="H1468" s="58">
        <f t="shared" si="45"/>
        <v>0</v>
      </c>
      <c r="I1468" s="59">
        <v>0</v>
      </c>
    </row>
    <row r="1469" spans="1:9">
      <c r="A1469" s="56">
        <v>156</v>
      </c>
      <c r="B1469" s="57">
        <f>PVRIO!C51</f>
        <v>40</v>
      </c>
      <c r="C1469" s="60">
        <f>PVRIO!D51</f>
        <v>0</v>
      </c>
      <c r="D1469" s="60">
        <f>PVRIO!E51</f>
        <v>0</v>
      </c>
      <c r="E1469" s="60">
        <v>0</v>
      </c>
      <c r="F1469" s="60">
        <v>0</v>
      </c>
      <c r="G1469" s="58">
        <f t="shared" si="46"/>
        <v>0</v>
      </c>
      <c r="H1469" s="58">
        <f t="shared" si="45"/>
        <v>0</v>
      </c>
      <c r="I1469" s="59">
        <v>0</v>
      </c>
    </row>
    <row r="1470" spans="1:9">
      <c r="A1470" s="56">
        <v>156</v>
      </c>
      <c r="B1470" s="57">
        <f>PVRIO!C52</f>
        <v>41</v>
      </c>
      <c r="C1470" s="60">
        <f>PVRIO!D52</f>
        <v>0</v>
      </c>
      <c r="D1470" s="60">
        <f>PVRIO!E52</f>
        <v>0</v>
      </c>
      <c r="E1470" s="60">
        <v>0</v>
      </c>
      <c r="F1470" s="60">
        <v>0</v>
      </c>
      <c r="G1470" s="58">
        <f t="shared" si="46"/>
        <v>0</v>
      </c>
      <c r="H1470" s="58">
        <f t="shared" si="45"/>
        <v>0</v>
      </c>
      <c r="I1470" s="59">
        <v>0</v>
      </c>
    </row>
    <row r="1471" spans="1:9">
      <c r="A1471" s="56">
        <v>156</v>
      </c>
      <c r="B1471" s="57">
        <f>PVRIO!C53</f>
        <v>42</v>
      </c>
      <c r="C1471" s="60">
        <f>PVRIO!D53</f>
        <v>0</v>
      </c>
      <c r="D1471" s="60">
        <f>PVRIO!E53</f>
        <v>0</v>
      </c>
      <c r="E1471" s="60">
        <v>0</v>
      </c>
      <c r="F1471" s="60">
        <v>0</v>
      </c>
      <c r="G1471" s="58">
        <f t="shared" si="46"/>
        <v>0</v>
      </c>
      <c r="H1471" s="58">
        <f t="shared" si="45"/>
        <v>0</v>
      </c>
      <c r="I1471" s="59">
        <v>0</v>
      </c>
    </row>
    <row r="1472" spans="1:9">
      <c r="A1472" s="56">
        <v>156</v>
      </c>
      <c r="B1472" s="57">
        <f>PVRIO!C54</f>
        <v>43</v>
      </c>
      <c r="C1472" s="60">
        <f>PVRIO!D54</f>
        <v>0</v>
      </c>
      <c r="D1472" s="60">
        <f>PVRIO!E54</f>
        <v>0</v>
      </c>
      <c r="E1472" s="60">
        <v>0</v>
      </c>
      <c r="F1472" s="60">
        <v>0</v>
      </c>
      <c r="G1472" s="58">
        <f t="shared" si="46"/>
        <v>0</v>
      </c>
      <c r="H1472" s="58">
        <f t="shared" si="45"/>
        <v>0</v>
      </c>
      <c r="I1472" s="59">
        <v>0</v>
      </c>
    </row>
    <row r="1473" spans="1:9">
      <c r="A1473" s="65">
        <v>156</v>
      </c>
      <c r="B1473" s="66">
        <f>PVRIO!C55</f>
        <v>44</v>
      </c>
      <c r="C1473" s="70">
        <f>PVRIO!D55</f>
        <v>0</v>
      </c>
      <c r="D1473" s="70">
        <f>PVRIO!E55</f>
        <v>0</v>
      </c>
      <c r="E1473" s="70">
        <v>0</v>
      </c>
      <c r="F1473" s="70">
        <v>0</v>
      </c>
      <c r="G1473" s="67">
        <f t="shared" si="46"/>
        <v>0</v>
      </c>
      <c r="H1473" s="67">
        <f t="shared" si="45"/>
        <v>0</v>
      </c>
      <c r="I1473" s="68">
        <v>0</v>
      </c>
    </row>
    <row r="1474" spans="1:9">
      <c r="A1474" s="71">
        <v>159</v>
      </c>
      <c r="B1474" s="69">
        <f>Obv!C12</f>
        <v>1</v>
      </c>
      <c r="C1474" s="69">
        <f>Obv!D12</f>
        <v>286643</v>
      </c>
      <c r="D1474" s="69"/>
      <c r="E1474" s="69">
        <v>0</v>
      </c>
      <c r="F1474" s="69">
        <v>0</v>
      </c>
      <c r="G1474" s="63">
        <f t="shared" ref="G1474:G1505" si="47">B1474/1000*C1474</f>
        <v>286.64300000000003</v>
      </c>
      <c r="H1474" s="63">
        <f t="shared" ref="H1474:H1505" si="48">ABS(C1474-ROUND(C1474,0))</f>
        <v>0</v>
      </c>
      <c r="I1474" s="64">
        <v>0</v>
      </c>
    </row>
    <row r="1475" spans="1:9">
      <c r="A1475" s="72">
        <v>159</v>
      </c>
      <c r="B1475" s="60">
        <f>Obv!C13</f>
        <v>2</v>
      </c>
      <c r="C1475" s="60">
        <f>Obv!D13</f>
        <v>3439586</v>
      </c>
      <c r="D1475" s="60">
        <v>0</v>
      </c>
      <c r="E1475" s="60">
        <v>0</v>
      </c>
      <c r="F1475" s="60">
        <v>0</v>
      </c>
      <c r="G1475" s="58">
        <f t="shared" si="47"/>
        <v>6879.1720000000005</v>
      </c>
      <c r="H1475" s="58">
        <f t="shared" si="48"/>
        <v>0</v>
      </c>
      <c r="I1475" s="59">
        <v>0</v>
      </c>
    </row>
    <row r="1476" spans="1:9">
      <c r="A1476" s="72">
        <v>159</v>
      </c>
      <c r="B1476" s="60">
        <f>Obv!C14</f>
        <v>3</v>
      </c>
      <c r="C1476" s="60">
        <f>Obv!D14</f>
        <v>0</v>
      </c>
      <c r="D1476" s="60">
        <v>0</v>
      </c>
      <c r="E1476" s="60">
        <v>0</v>
      </c>
      <c r="F1476" s="60">
        <v>0</v>
      </c>
      <c r="G1476" s="58">
        <f t="shared" si="47"/>
        <v>0</v>
      </c>
      <c r="H1476" s="58">
        <f t="shared" si="48"/>
        <v>0</v>
      </c>
      <c r="I1476" s="59">
        <v>0</v>
      </c>
    </row>
    <row r="1477" spans="1:9">
      <c r="A1477" s="72">
        <v>159</v>
      </c>
      <c r="B1477" s="60">
        <f>Obv!C15</f>
        <v>4</v>
      </c>
      <c r="C1477" s="60">
        <f>Obv!D15</f>
        <v>3428439</v>
      </c>
      <c r="D1477" s="60">
        <v>0</v>
      </c>
      <c r="E1477" s="60">
        <v>0</v>
      </c>
      <c r="F1477" s="60">
        <v>0</v>
      </c>
      <c r="G1477" s="58">
        <f t="shared" si="47"/>
        <v>13713.755999999999</v>
      </c>
      <c r="H1477" s="58">
        <f t="shared" si="48"/>
        <v>0</v>
      </c>
      <c r="I1477" s="59">
        <v>0</v>
      </c>
    </row>
    <row r="1478" spans="1:9">
      <c r="A1478" s="72">
        <v>159</v>
      </c>
      <c r="B1478" s="60">
        <f>Obv!C16</f>
        <v>5</v>
      </c>
      <c r="C1478" s="60">
        <f>Obv!D16</f>
        <v>2831896</v>
      </c>
      <c r="D1478" s="60">
        <v>0</v>
      </c>
      <c r="E1478" s="60">
        <v>0</v>
      </c>
      <c r="F1478" s="60">
        <v>0</v>
      </c>
      <c r="G1478" s="58">
        <f t="shared" si="47"/>
        <v>14159.48</v>
      </c>
      <c r="H1478" s="58">
        <f t="shared" si="48"/>
        <v>0</v>
      </c>
      <c r="I1478" s="59">
        <v>0</v>
      </c>
    </row>
    <row r="1479" spans="1:9">
      <c r="A1479" s="72">
        <v>159</v>
      </c>
      <c r="B1479" s="60">
        <f>Obv!C17</f>
        <v>6</v>
      </c>
      <c r="C1479" s="60">
        <f>Obv!D17</f>
        <v>555545</v>
      </c>
      <c r="D1479" s="60">
        <v>0</v>
      </c>
      <c r="E1479" s="60">
        <v>0</v>
      </c>
      <c r="F1479" s="60">
        <v>0</v>
      </c>
      <c r="G1479" s="58">
        <f t="shared" si="47"/>
        <v>3333.27</v>
      </c>
      <c r="H1479" s="58">
        <f t="shared" si="48"/>
        <v>0</v>
      </c>
      <c r="I1479" s="59">
        <v>0</v>
      </c>
    </row>
    <row r="1480" spans="1:9">
      <c r="A1480" s="72">
        <v>159</v>
      </c>
      <c r="B1480" s="60">
        <f>Obv!C18</f>
        <v>7</v>
      </c>
      <c r="C1480" s="60">
        <f>Obv!D18</f>
        <v>1589</v>
      </c>
      <c r="D1480" s="60">
        <v>0</v>
      </c>
      <c r="E1480" s="60">
        <v>0</v>
      </c>
      <c r="F1480" s="60">
        <v>0</v>
      </c>
      <c r="G1480" s="58">
        <f t="shared" si="47"/>
        <v>11.123000000000001</v>
      </c>
      <c r="H1480" s="58">
        <f t="shared" si="48"/>
        <v>0</v>
      </c>
      <c r="I1480" s="59">
        <v>0</v>
      </c>
    </row>
    <row r="1481" spans="1:9">
      <c r="A1481" s="72">
        <v>159</v>
      </c>
      <c r="B1481" s="60">
        <f>Obv!C19</f>
        <v>8</v>
      </c>
      <c r="C1481" s="60">
        <f>Obv!D19</f>
        <v>0</v>
      </c>
      <c r="D1481" s="60">
        <v>0</v>
      </c>
      <c r="E1481" s="60">
        <v>0</v>
      </c>
      <c r="F1481" s="60">
        <v>0</v>
      </c>
      <c r="G1481" s="58">
        <f t="shared" si="47"/>
        <v>0</v>
      </c>
      <c r="H1481" s="58">
        <f t="shared" si="48"/>
        <v>0</v>
      </c>
      <c r="I1481" s="59">
        <v>0</v>
      </c>
    </row>
    <row r="1482" spans="1:9">
      <c r="A1482" s="72">
        <v>159</v>
      </c>
      <c r="B1482" s="60">
        <f>Obv!C20</f>
        <v>9</v>
      </c>
      <c r="C1482" s="60">
        <f>Obv!D20</f>
        <v>37234</v>
      </c>
      <c r="D1482" s="60">
        <v>0</v>
      </c>
      <c r="E1482" s="60">
        <v>0</v>
      </c>
      <c r="F1482" s="60">
        <v>0</v>
      </c>
      <c r="G1482" s="58">
        <f t="shared" si="47"/>
        <v>335.10599999999999</v>
      </c>
      <c r="H1482" s="58">
        <f t="shared" si="48"/>
        <v>0</v>
      </c>
      <c r="I1482" s="59">
        <v>0</v>
      </c>
    </row>
    <row r="1483" spans="1:9">
      <c r="A1483" s="72">
        <v>159</v>
      </c>
      <c r="B1483" s="60">
        <f>Obv!C21</f>
        <v>10</v>
      </c>
      <c r="C1483" s="60">
        <f>Obv!D21</f>
        <v>0</v>
      </c>
      <c r="D1483" s="60">
        <v>0</v>
      </c>
      <c r="E1483" s="60">
        <v>0</v>
      </c>
      <c r="F1483" s="60">
        <v>0</v>
      </c>
      <c r="G1483" s="58">
        <f t="shared" si="47"/>
        <v>0</v>
      </c>
      <c r="H1483" s="58">
        <f t="shared" si="48"/>
        <v>0</v>
      </c>
      <c r="I1483" s="59">
        <v>0</v>
      </c>
    </row>
    <row r="1484" spans="1:9">
      <c r="A1484" s="72">
        <v>159</v>
      </c>
      <c r="B1484" s="60">
        <f>Obv!C22</f>
        <v>11</v>
      </c>
      <c r="C1484" s="60">
        <f>Obv!D22</f>
        <v>2175</v>
      </c>
      <c r="D1484" s="60">
        <v>0</v>
      </c>
      <c r="E1484" s="60">
        <v>0</v>
      </c>
      <c r="F1484" s="60">
        <v>0</v>
      </c>
      <c r="G1484" s="58">
        <f t="shared" si="47"/>
        <v>23.924999999999997</v>
      </c>
      <c r="H1484" s="58">
        <f t="shared" si="48"/>
        <v>0</v>
      </c>
      <c r="I1484" s="59">
        <v>0</v>
      </c>
    </row>
    <row r="1485" spans="1:9">
      <c r="A1485" s="72">
        <v>159</v>
      </c>
      <c r="B1485" s="60">
        <f>Obv!C23</f>
        <v>12</v>
      </c>
      <c r="C1485" s="60">
        <f>Obv!D23</f>
        <v>11147</v>
      </c>
      <c r="D1485" s="60">
        <v>0</v>
      </c>
      <c r="E1485" s="60">
        <v>0</v>
      </c>
      <c r="F1485" s="60">
        <v>0</v>
      </c>
      <c r="G1485" s="58">
        <f t="shared" si="47"/>
        <v>133.76400000000001</v>
      </c>
      <c r="H1485" s="58">
        <f t="shared" si="48"/>
        <v>0</v>
      </c>
      <c r="I1485" s="59">
        <v>0</v>
      </c>
    </row>
    <row r="1486" spans="1:9">
      <c r="A1486" s="72">
        <v>159</v>
      </c>
      <c r="B1486" s="60">
        <f>Obv!C24</f>
        <v>13</v>
      </c>
      <c r="C1486" s="60">
        <f>Obv!D24</f>
        <v>0</v>
      </c>
      <c r="D1486" s="60">
        <v>0</v>
      </c>
      <c r="E1486" s="60">
        <v>0</v>
      </c>
      <c r="F1486" s="60">
        <v>0</v>
      </c>
      <c r="G1486" s="58">
        <f t="shared" si="47"/>
        <v>0</v>
      </c>
      <c r="H1486" s="58">
        <f t="shared" si="48"/>
        <v>0</v>
      </c>
      <c r="I1486" s="59">
        <v>0</v>
      </c>
    </row>
    <row r="1487" spans="1:9">
      <c r="A1487" s="72">
        <v>159</v>
      </c>
      <c r="B1487" s="60">
        <f>Obv!C25</f>
        <v>14</v>
      </c>
      <c r="C1487" s="60">
        <f>Obv!D25</f>
        <v>0</v>
      </c>
      <c r="D1487" s="60">
        <v>0</v>
      </c>
      <c r="E1487" s="60">
        <v>0</v>
      </c>
      <c r="F1487" s="60">
        <v>0</v>
      </c>
      <c r="G1487" s="58">
        <f t="shared" si="47"/>
        <v>0</v>
      </c>
      <c r="H1487" s="58">
        <f t="shared" si="48"/>
        <v>0</v>
      </c>
      <c r="I1487" s="59">
        <v>0</v>
      </c>
    </row>
    <row r="1488" spans="1:9">
      <c r="A1488" s="72">
        <v>159</v>
      </c>
      <c r="B1488" s="60">
        <f>Obv!C26</f>
        <v>15</v>
      </c>
      <c r="C1488" s="60">
        <f>Obv!D26</f>
        <v>0</v>
      </c>
      <c r="D1488" s="60">
        <v>0</v>
      </c>
      <c r="E1488" s="60">
        <v>0</v>
      </c>
      <c r="F1488" s="60">
        <v>0</v>
      </c>
      <c r="G1488" s="58">
        <f t="shared" si="47"/>
        <v>0</v>
      </c>
      <c r="H1488" s="58">
        <f t="shared" si="48"/>
        <v>0</v>
      </c>
      <c r="I1488" s="59">
        <v>0</v>
      </c>
    </row>
    <row r="1489" spans="1:9">
      <c r="A1489" s="72">
        <v>159</v>
      </c>
      <c r="B1489" s="60">
        <f>Obv!C27</f>
        <v>16</v>
      </c>
      <c r="C1489" s="60">
        <f>Obv!D27</f>
        <v>0</v>
      </c>
      <c r="D1489" s="60">
        <v>0</v>
      </c>
      <c r="E1489" s="60">
        <v>0</v>
      </c>
      <c r="F1489" s="60">
        <v>0</v>
      </c>
      <c r="G1489" s="58">
        <f t="shared" si="47"/>
        <v>0</v>
      </c>
      <c r="H1489" s="58">
        <f t="shared" si="48"/>
        <v>0</v>
      </c>
      <c r="I1489" s="59">
        <v>0</v>
      </c>
    </row>
    <row r="1490" spans="1:9">
      <c r="A1490" s="72">
        <v>159</v>
      </c>
      <c r="B1490" s="60">
        <f>Obv!C28</f>
        <v>17</v>
      </c>
      <c r="C1490" s="60">
        <f>Obv!D28</f>
        <v>0</v>
      </c>
      <c r="D1490" s="60">
        <v>0</v>
      </c>
      <c r="E1490" s="60">
        <v>0</v>
      </c>
      <c r="F1490" s="60">
        <v>0</v>
      </c>
      <c r="G1490" s="58">
        <f t="shared" si="47"/>
        <v>0</v>
      </c>
      <c r="H1490" s="58">
        <f t="shared" si="48"/>
        <v>0</v>
      </c>
      <c r="I1490" s="59">
        <v>0</v>
      </c>
    </row>
    <row r="1491" spans="1:9">
      <c r="A1491" s="72">
        <v>159</v>
      </c>
      <c r="B1491" s="60">
        <f>Obv!C29</f>
        <v>18</v>
      </c>
      <c r="C1491" s="60">
        <f>Obv!D29</f>
        <v>0</v>
      </c>
      <c r="D1491" s="60">
        <v>0</v>
      </c>
      <c r="E1491" s="60">
        <v>0</v>
      </c>
      <c r="F1491" s="60">
        <v>0</v>
      </c>
      <c r="G1491" s="58">
        <f t="shared" si="47"/>
        <v>0</v>
      </c>
      <c r="H1491" s="58">
        <f t="shared" si="48"/>
        <v>0</v>
      </c>
      <c r="I1491" s="59">
        <v>0</v>
      </c>
    </row>
    <row r="1492" spans="1:9">
      <c r="A1492" s="72">
        <v>159</v>
      </c>
      <c r="B1492" s="60">
        <f>Obv!C30</f>
        <v>19</v>
      </c>
      <c r="C1492" s="60">
        <f>Obv!D30</f>
        <v>3357612</v>
      </c>
      <c r="D1492" s="60">
        <v>0</v>
      </c>
      <c r="E1492" s="60">
        <v>0</v>
      </c>
      <c r="F1492" s="60">
        <v>0</v>
      </c>
      <c r="G1492" s="58">
        <f t="shared" si="47"/>
        <v>63794.627999999997</v>
      </c>
      <c r="H1492" s="58">
        <f t="shared" si="48"/>
        <v>0</v>
      </c>
      <c r="I1492" s="59">
        <v>0</v>
      </c>
    </row>
    <row r="1493" spans="1:9">
      <c r="A1493" s="72">
        <v>159</v>
      </c>
      <c r="B1493" s="60">
        <f>Obv!C31</f>
        <v>20</v>
      </c>
      <c r="C1493" s="60">
        <f>Obv!D31</f>
        <v>0</v>
      </c>
      <c r="D1493" s="60">
        <v>0</v>
      </c>
      <c r="E1493" s="60">
        <v>0</v>
      </c>
      <c r="F1493" s="60">
        <v>0</v>
      </c>
      <c r="G1493" s="58">
        <f t="shared" si="47"/>
        <v>0</v>
      </c>
      <c r="H1493" s="58">
        <f t="shared" si="48"/>
        <v>0</v>
      </c>
      <c r="I1493" s="59">
        <v>0</v>
      </c>
    </row>
    <row r="1494" spans="1:9">
      <c r="A1494" s="72">
        <v>159</v>
      </c>
      <c r="B1494" s="60">
        <f>Obv!C32</f>
        <v>21</v>
      </c>
      <c r="C1494" s="60">
        <f>Obv!D32</f>
        <v>3346195</v>
      </c>
      <c r="D1494" s="60">
        <v>0</v>
      </c>
      <c r="E1494" s="60">
        <v>0</v>
      </c>
      <c r="F1494" s="60">
        <v>0</v>
      </c>
      <c r="G1494" s="58">
        <f t="shared" si="47"/>
        <v>70270.095000000001</v>
      </c>
      <c r="H1494" s="58">
        <f t="shared" si="48"/>
        <v>0</v>
      </c>
      <c r="I1494" s="59">
        <v>0</v>
      </c>
    </row>
    <row r="1495" spans="1:9">
      <c r="A1495" s="72">
        <v>159</v>
      </c>
      <c r="B1495" s="60">
        <f>Obv!C33</f>
        <v>22</v>
      </c>
      <c r="C1495" s="60">
        <f>Obv!D33</f>
        <v>2742979</v>
      </c>
      <c r="D1495" s="60">
        <v>0</v>
      </c>
      <c r="E1495" s="60">
        <v>0</v>
      </c>
      <c r="F1495" s="60">
        <v>0</v>
      </c>
      <c r="G1495" s="58">
        <f t="shared" si="47"/>
        <v>60345.537999999993</v>
      </c>
      <c r="H1495" s="58">
        <f t="shared" si="48"/>
        <v>0</v>
      </c>
      <c r="I1495" s="59">
        <v>0</v>
      </c>
    </row>
    <row r="1496" spans="1:9">
      <c r="A1496" s="72">
        <v>159</v>
      </c>
      <c r="B1496" s="60">
        <f>Obv!C34</f>
        <v>23</v>
      </c>
      <c r="C1496" s="60">
        <f>Obv!D34</f>
        <v>564393</v>
      </c>
      <c r="D1496" s="60">
        <v>0</v>
      </c>
      <c r="E1496" s="60">
        <v>0</v>
      </c>
      <c r="F1496" s="60">
        <v>0</v>
      </c>
      <c r="G1496" s="58">
        <f t="shared" si="47"/>
        <v>12981.039000000001</v>
      </c>
      <c r="H1496" s="58">
        <f t="shared" si="48"/>
        <v>0</v>
      </c>
      <c r="I1496" s="59">
        <v>0</v>
      </c>
    </row>
    <row r="1497" spans="1:9">
      <c r="A1497" s="72">
        <v>159</v>
      </c>
      <c r="B1497" s="60">
        <f>Obv!C35</f>
        <v>24</v>
      </c>
      <c r="C1497" s="60">
        <f>Obv!D35</f>
        <v>1589</v>
      </c>
      <c r="D1497" s="60">
        <v>0</v>
      </c>
      <c r="E1497" s="60">
        <v>0</v>
      </c>
      <c r="F1497" s="60">
        <v>0</v>
      </c>
      <c r="G1497" s="58">
        <f t="shared" si="47"/>
        <v>38.136000000000003</v>
      </c>
      <c r="H1497" s="58">
        <f t="shared" si="48"/>
        <v>0</v>
      </c>
      <c r="I1497" s="59">
        <v>0</v>
      </c>
    </row>
    <row r="1498" spans="1:9">
      <c r="A1498" s="72">
        <v>159</v>
      </c>
      <c r="B1498" s="60">
        <f>Obv!C36</f>
        <v>25</v>
      </c>
      <c r="C1498" s="60">
        <f>Obv!D36</f>
        <v>0</v>
      </c>
      <c r="D1498" s="60">
        <v>0</v>
      </c>
      <c r="E1498" s="60">
        <v>0</v>
      </c>
      <c r="F1498" s="60">
        <v>0</v>
      </c>
      <c r="G1498" s="58">
        <f t="shared" si="47"/>
        <v>0</v>
      </c>
      <c r="H1498" s="58">
        <f t="shared" si="48"/>
        <v>0</v>
      </c>
      <c r="I1498" s="59">
        <v>0</v>
      </c>
    </row>
    <row r="1499" spans="1:9">
      <c r="A1499" s="72">
        <v>159</v>
      </c>
      <c r="B1499" s="60">
        <f>Obv!C37</f>
        <v>26</v>
      </c>
      <c r="C1499" s="60">
        <f>Obv!D37</f>
        <v>37234</v>
      </c>
      <c r="D1499" s="60">
        <v>0</v>
      </c>
      <c r="E1499" s="60">
        <v>0</v>
      </c>
      <c r="F1499" s="60">
        <v>0</v>
      </c>
      <c r="G1499" s="58">
        <f t="shared" si="47"/>
        <v>968.08399999999995</v>
      </c>
      <c r="H1499" s="58">
        <f t="shared" si="48"/>
        <v>0</v>
      </c>
      <c r="I1499" s="59">
        <v>0</v>
      </c>
    </row>
    <row r="1500" spans="1:9">
      <c r="A1500" s="72">
        <v>159</v>
      </c>
      <c r="B1500" s="60">
        <f>Obv!C38</f>
        <v>27</v>
      </c>
      <c r="C1500" s="60">
        <f>Obv!D38</f>
        <v>0</v>
      </c>
      <c r="D1500" s="60">
        <v>0</v>
      </c>
      <c r="E1500" s="60">
        <v>0</v>
      </c>
      <c r="F1500" s="60">
        <v>0</v>
      </c>
      <c r="G1500" s="58">
        <f t="shared" si="47"/>
        <v>0</v>
      </c>
      <c r="H1500" s="58">
        <f t="shared" si="48"/>
        <v>0</v>
      </c>
      <c r="I1500" s="59">
        <v>0</v>
      </c>
    </row>
    <row r="1501" spans="1:9">
      <c r="A1501" s="72">
        <v>159</v>
      </c>
      <c r="B1501" s="60">
        <f>Obv!C39</f>
        <v>28</v>
      </c>
      <c r="C1501" s="60">
        <f>Obv!D39</f>
        <v>0</v>
      </c>
      <c r="D1501" s="60">
        <v>0</v>
      </c>
      <c r="E1501" s="60">
        <v>0</v>
      </c>
      <c r="F1501" s="60">
        <v>0</v>
      </c>
      <c r="G1501" s="58">
        <f t="shared" si="47"/>
        <v>0</v>
      </c>
      <c r="H1501" s="58">
        <f t="shared" si="48"/>
        <v>0</v>
      </c>
      <c r="I1501" s="59">
        <v>0</v>
      </c>
    </row>
    <row r="1502" spans="1:9">
      <c r="A1502" s="72">
        <v>159</v>
      </c>
      <c r="B1502" s="60">
        <f>Obv!C40</f>
        <v>29</v>
      </c>
      <c r="C1502" s="60">
        <f>Obv!D40</f>
        <v>11417</v>
      </c>
      <c r="D1502" s="60">
        <v>0</v>
      </c>
      <c r="E1502" s="60">
        <v>0</v>
      </c>
      <c r="F1502" s="60">
        <v>0</v>
      </c>
      <c r="G1502" s="58">
        <f t="shared" si="47"/>
        <v>331.09300000000002</v>
      </c>
      <c r="H1502" s="58">
        <f t="shared" si="48"/>
        <v>0</v>
      </c>
      <c r="I1502" s="59">
        <v>0</v>
      </c>
    </row>
    <row r="1503" spans="1:9">
      <c r="A1503" s="72">
        <v>159</v>
      </c>
      <c r="B1503" s="60">
        <f>Obv!C41</f>
        <v>30</v>
      </c>
      <c r="C1503" s="60">
        <f>Obv!D41</f>
        <v>0</v>
      </c>
      <c r="D1503" s="60">
        <v>0</v>
      </c>
      <c r="E1503" s="60">
        <v>0</v>
      </c>
      <c r="F1503" s="60">
        <v>0</v>
      </c>
      <c r="G1503" s="58">
        <f t="shared" si="47"/>
        <v>0</v>
      </c>
      <c r="H1503" s="58">
        <f t="shared" si="48"/>
        <v>0</v>
      </c>
      <c r="I1503" s="59">
        <v>0</v>
      </c>
    </row>
    <row r="1504" spans="1:9">
      <c r="A1504" s="72">
        <v>159</v>
      </c>
      <c r="B1504" s="60">
        <f>Obv!C42</f>
        <v>31</v>
      </c>
      <c r="C1504" s="60">
        <f>Obv!D42</f>
        <v>0</v>
      </c>
      <c r="D1504" s="60">
        <v>0</v>
      </c>
      <c r="E1504" s="60">
        <v>0</v>
      </c>
      <c r="F1504" s="60">
        <v>0</v>
      </c>
      <c r="G1504" s="58">
        <f t="shared" si="47"/>
        <v>0</v>
      </c>
      <c r="H1504" s="58">
        <f t="shared" si="48"/>
        <v>0</v>
      </c>
      <c r="I1504" s="59">
        <v>0</v>
      </c>
    </row>
    <row r="1505" spans="1:9">
      <c r="A1505" s="72">
        <v>159</v>
      </c>
      <c r="B1505" s="60">
        <f>Obv!C43</f>
        <v>32</v>
      </c>
      <c r="C1505" s="60">
        <f>Obv!D43</f>
        <v>0</v>
      </c>
      <c r="D1505" s="60">
        <v>0</v>
      </c>
      <c r="E1505" s="60">
        <v>0</v>
      </c>
      <c r="F1505" s="60">
        <v>0</v>
      </c>
      <c r="G1505" s="58">
        <f t="shared" si="47"/>
        <v>0</v>
      </c>
      <c r="H1505" s="58">
        <f t="shared" si="48"/>
        <v>0</v>
      </c>
      <c r="I1505" s="59">
        <v>0</v>
      </c>
    </row>
    <row r="1506" spans="1:9">
      <c r="A1506" s="72">
        <v>159</v>
      </c>
      <c r="B1506" s="60">
        <f>Obv!C44</f>
        <v>33</v>
      </c>
      <c r="C1506" s="60">
        <f>Obv!D44</f>
        <v>0</v>
      </c>
      <c r="D1506" s="60">
        <v>0</v>
      </c>
      <c r="E1506" s="60">
        <v>0</v>
      </c>
      <c r="F1506" s="60">
        <v>0</v>
      </c>
      <c r="G1506" s="58">
        <f t="shared" ref="G1506:G1537" si="49">B1506/1000*C1506</f>
        <v>0</v>
      </c>
      <c r="H1506" s="58">
        <f t="shared" ref="H1506:H1537" si="50">ABS(C1506-ROUND(C1506,0))</f>
        <v>0</v>
      </c>
      <c r="I1506" s="59">
        <v>0</v>
      </c>
    </row>
    <row r="1507" spans="1:9">
      <c r="A1507" s="72">
        <v>159</v>
      </c>
      <c r="B1507" s="60">
        <f>Obv!C45</f>
        <v>34</v>
      </c>
      <c r="C1507" s="60">
        <f>Obv!D45</f>
        <v>0</v>
      </c>
      <c r="D1507" s="60">
        <v>0</v>
      </c>
      <c r="E1507" s="60">
        <v>0</v>
      </c>
      <c r="F1507" s="60">
        <v>0</v>
      </c>
      <c r="G1507" s="58">
        <f t="shared" si="49"/>
        <v>0</v>
      </c>
      <c r="H1507" s="58">
        <f t="shared" si="50"/>
        <v>0</v>
      </c>
      <c r="I1507" s="59">
        <v>0</v>
      </c>
    </row>
    <row r="1508" spans="1:9">
      <c r="A1508" s="72">
        <v>159</v>
      </c>
      <c r="B1508" s="60">
        <f>Obv!C46</f>
        <v>35</v>
      </c>
      <c r="C1508" s="60">
        <f>Obv!D46</f>
        <v>0</v>
      </c>
      <c r="D1508" s="60">
        <v>0</v>
      </c>
      <c r="E1508" s="60">
        <v>0</v>
      </c>
      <c r="F1508" s="60">
        <v>0</v>
      </c>
      <c r="G1508" s="58">
        <f t="shared" si="49"/>
        <v>0</v>
      </c>
      <c r="H1508" s="58">
        <f t="shared" si="50"/>
        <v>0</v>
      </c>
      <c r="I1508" s="59">
        <v>0</v>
      </c>
    </row>
    <row r="1509" spans="1:9">
      <c r="A1509" s="72">
        <v>159</v>
      </c>
      <c r="B1509" s="60">
        <f>Obv!C47</f>
        <v>36</v>
      </c>
      <c r="C1509" s="60">
        <f>Obv!D47</f>
        <v>368617</v>
      </c>
      <c r="D1509" s="60">
        <v>0</v>
      </c>
      <c r="E1509" s="60">
        <v>0</v>
      </c>
      <c r="F1509" s="60">
        <v>0</v>
      </c>
      <c r="G1509" s="58">
        <f t="shared" si="49"/>
        <v>13270.212</v>
      </c>
      <c r="H1509" s="58">
        <f t="shared" si="50"/>
        <v>0</v>
      </c>
      <c r="I1509" s="59">
        <v>0</v>
      </c>
    </row>
    <row r="1510" spans="1:9">
      <c r="A1510" s="72">
        <v>159</v>
      </c>
      <c r="B1510" s="60">
        <f>Obv!C48</f>
        <v>37</v>
      </c>
      <c r="C1510" s="60">
        <f>Obv!D48</f>
        <v>1530</v>
      </c>
      <c r="D1510" s="60">
        <v>0</v>
      </c>
      <c r="E1510" s="60">
        <v>0</v>
      </c>
      <c r="F1510" s="60">
        <v>0</v>
      </c>
      <c r="G1510" s="58">
        <f t="shared" si="49"/>
        <v>56.61</v>
      </c>
      <c r="H1510" s="58">
        <f t="shared" si="50"/>
        <v>0</v>
      </c>
      <c r="I1510" s="59">
        <v>0</v>
      </c>
    </row>
    <row r="1511" spans="1:9">
      <c r="A1511" s="72">
        <v>159</v>
      </c>
      <c r="B1511" s="60">
        <f>Obv!C49</f>
        <v>38</v>
      </c>
      <c r="C1511" s="60">
        <f>Obv!D49</f>
        <v>0</v>
      </c>
      <c r="D1511" s="60">
        <v>0</v>
      </c>
      <c r="E1511" s="60">
        <v>0</v>
      </c>
      <c r="F1511" s="60">
        <v>0</v>
      </c>
      <c r="G1511" s="58">
        <f t="shared" si="49"/>
        <v>0</v>
      </c>
      <c r="H1511" s="58">
        <f t="shared" si="50"/>
        <v>0</v>
      </c>
      <c r="I1511" s="59">
        <v>0</v>
      </c>
    </row>
    <row r="1512" spans="1:9">
      <c r="A1512" s="72">
        <v>159</v>
      </c>
      <c r="B1512" s="60">
        <f>Obv!C50</f>
        <v>39</v>
      </c>
      <c r="C1512" s="60">
        <f>Obv!D50</f>
        <v>0</v>
      </c>
      <c r="D1512" s="60">
        <v>0</v>
      </c>
      <c r="E1512" s="60">
        <v>0</v>
      </c>
      <c r="F1512" s="60">
        <v>0</v>
      </c>
      <c r="G1512" s="58">
        <f t="shared" si="49"/>
        <v>0</v>
      </c>
      <c r="H1512" s="58">
        <f t="shared" si="50"/>
        <v>0</v>
      </c>
      <c r="I1512" s="59">
        <v>0</v>
      </c>
    </row>
    <row r="1513" spans="1:9">
      <c r="A1513" s="72">
        <v>159</v>
      </c>
      <c r="B1513" s="60">
        <f>Obv!C51</f>
        <v>40</v>
      </c>
      <c r="C1513" s="60">
        <f>Obv!D51</f>
        <v>0</v>
      </c>
      <c r="D1513" s="60">
        <v>0</v>
      </c>
      <c r="E1513" s="60">
        <v>0</v>
      </c>
      <c r="F1513" s="60">
        <v>0</v>
      </c>
      <c r="G1513" s="58">
        <f t="shared" si="49"/>
        <v>0</v>
      </c>
      <c r="H1513" s="58">
        <f t="shared" si="50"/>
        <v>0</v>
      </c>
      <c r="I1513" s="59">
        <v>0</v>
      </c>
    </row>
    <row r="1514" spans="1:9">
      <c r="A1514" s="72">
        <v>159</v>
      </c>
      <c r="B1514" s="60">
        <f>Obv!C52</f>
        <v>41</v>
      </c>
      <c r="C1514" s="60">
        <f>Obv!D52</f>
        <v>0</v>
      </c>
      <c r="D1514" s="60">
        <v>0</v>
      </c>
      <c r="E1514" s="60">
        <v>0</v>
      </c>
      <c r="F1514" s="60">
        <v>0</v>
      </c>
      <c r="G1514" s="58">
        <f t="shared" si="49"/>
        <v>0</v>
      </c>
      <c r="H1514" s="58">
        <f t="shared" si="50"/>
        <v>0</v>
      </c>
      <c r="I1514" s="59">
        <v>0</v>
      </c>
    </row>
    <row r="1515" spans="1:9">
      <c r="A1515" s="72">
        <v>159</v>
      </c>
      <c r="B1515" s="60">
        <f>Obv!C53</f>
        <v>42</v>
      </c>
      <c r="C1515" s="60">
        <f>Obv!D53</f>
        <v>0</v>
      </c>
      <c r="D1515" s="60">
        <v>0</v>
      </c>
      <c r="E1515" s="60">
        <v>0</v>
      </c>
      <c r="F1515" s="60">
        <v>0</v>
      </c>
      <c r="G1515" s="58">
        <f t="shared" si="49"/>
        <v>0</v>
      </c>
      <c r="H1515" s="58">
        <f t="shared" si="50"/>
        <v>0</v>
      </c>
      <c r="I1515" s="59">
        <v>0</v>
      </c>
    </row>
    <row r="1516" spans="1:9">
      <c r="A1516" s="72">
        <v>159</v>
      </c>
      <c r="B1516" s="60">
        <f>Obv!C54</f>
        <v>43</v>
      </c>
      <c r="C1516" s="60">
        <f>Obv!D54</f>
        <v>1530</v>
      </c>
      <c r="D1516" s="60">
        <v>0</v>
      </c>
      <c r="E1516" s="60">
        <v>0</v>
      </c>
      <c r="F1516" s="60">
        <v>0</v>
      </c>
      <c r="G1516" s="58">
        <f t="shared" si="49"/>
        <v>65.789999999999992</v>
      </c>
      <c r="H1516" s="58">
        <f t="shared" si="50"/>
        <v>0</v>
      </c>
      <c r="I1516" s="59">
        <v>0</v>
      </c>
    </row>
    <row r="1517" spans="1:9">
      <c r="A1517" s="72">
        <v>159</v>
      </c>
      <c r="B1517" s="60">
        <f>Obv!C55</f>
        <v>44</v>
      </c>
      <c r="C1517" s="60">
        <f>Obv!D55</f>
        <v>0</v>
      </c>
      <c r="D1517" s="60">
        <v>0</v>
      </c>
      <c r="E1517" s="60">
        <v>0</v>
      </c>
      <c r="F1517" s="60">
        <v>0</v>
      </c>
      <c r="G1517" s="58">
        <f t="shared" si="49"/>
        <v>0</v>
      </c>
      <c r="H1517" s="58">
        <f t="shared" si="50"/>
        <v>0</v>
      </c>
      <c r="I1517" s="59">
        <v>0</v>
      </c>
    </row>
    <row r="1518" spans="1:9">
      <c r="A1518" s="72">
        <v>159</v>
      </c>
      <c r="B1518" s="60">
        <f>Obv!C56</f>
        <v>45</v>
      </c>
      <c r="C1518" s="60">
        <f>Obv!D56</f>
        <v>0</v>
      </c>
      <c r="D1518" s="60">
        <v>0</v>
      </c>
      <c r="E1518" s="60">
        <v>0</v>
      </c>
      <c r="F1518" s="60">
        <v>0</v>
      </c>
      <c r="G1518" s="58">
        <f t="shared" si="49"/>
        <v>0</v>
      </c>
      <c r="H1518" s="58">
        <f t="shared" si="50"/>
        <v>0</v>
      </c>
      <c r="I1518" s="59">
        <v>0</v>
      </c>
    </row>
    <row r="1519" spans="1:9">
      <c r="A1519" s="72">
        <v>159</v>
      </c>
      <c r="B1519" s="60">
        <f>Obv!C57</f>
        <v>46</v>
      </c>
      <c r="C1519" s="60">
        <f>Obv!D57</f>
        <v>0</v>
      </c>
      <c r="D1519" s="60">
        <v>0</v>
      </c>
      <c r="E1519" s="60">
        <v>0</v>
      </c>
      <c r="F1519" s="60">
        <v>0</v>
      </c>
      <c r="G1519" s="58">
        <f t="shared" si="49"/>
        <v>0</v>
      </c>
      <c r="H1519" s="58">
        <f t="shared" si="50"/>
        <v>0</v>
      </c>
      <c r="I1519" s="59">
        <v>0</v>
      </c>
    </row>
    <row r="1520" spans="1:9">
      <c r="A1520" s="72">
        <v>159</v>
      </c>
      <c r="B1520" s="60">
        <f>Obv!C58</f>
        <v>47</v>
      </c>
      <c r="C1520" s="60">
        <f>Obv!D58</f>
        <v>0</v>
      </c>
      <c r="D1520" s="60">
        <v>0</v>
      </c>
      <c r="E1520" s="60">
        <v>0</v>
      </c>
      <c r="F1520" s="60">
        <v>0</v>
      </c>
      <c r="G1520" s="58">
        <f t="shared" si="49"/>
        <v>0</v>
      </c>
      <c r="H1520" s="58">
        <f t="shared" si="50"/>
        <v>0</v>
      </c>
      <c r="I1520" s="59">
        <v>0</v>
      </c>
    </row>
    <row r="1521" spans="1:9">
      <c r="A1521" s="72">
        <v>159</v>
      </c>
      <c r="B1521" s="60">
        <f>Obv!C59</f>
        <v>48</v>
      </c>
      <c r="C1521" s="60">
        <f>Obv!D59</f>
        <v>0</v>
      </c>
      <c r="D1521" s="60">
        <v>0</v>
      </c>
      <c r="E1521" s="60">
        <v>0</v>
      </c>
      <c r="F1521" s="60">
        <v>0</v>
      </c>
      <c r="G1521" s="58">
        <f t="shared" si="49"/>
        <v>0</v>
      </c>
      <c r="H1521" s="58">
        <f t="shared" si="50"/>
        <v>0</v>
      </c>
      <c r="I1521" s="59">
        <v>0</v>
      </c>
    </row>
    <row r="1522" spans="1:9">
      <c r="A1522" s="72">
        <v>159</v>
      </c>
      <c r="B1522" s="60">
        <f>Obv!C60</f>
        <v>49</v>
      </c>
      <c r="C1522" s="60">
        <f>Obv!D60</f>
        <v>1530</v>
      </c>
      <c r="D1522" s="60">
        <v>0</v>
      </c>
      <c r="E1522" s="60">
        <v>0</v>
      </c>
      <c r="F1522" s="60">
        <v>0</v>
      </c>
      <c r="G1522" s="58">
        <f t="shared" si="49"/>
        <v>74.97</v>
      </c>
      <c r="H1522" s="58">
        <f t="shared" si="50"/>
        <v>0</v>
      </c>
      <c r="I1522" s="59">
        <v>0</v>
      </c>
    </row>
    <row r="1523" spans="1:9">
      <c r="A1523" s="72">
        <v>159</v>
      </c>
      <c r="B1523" s="60">
        <f>Obv!C61</f>
        <v>50</v>
      </c>
      <c r="C1523" s="60">
        <f>Obv!D61</f>
        <v>1530</v>
      </c>
      <c r="D1523" s="60">
        <v>0</v>
      </c>
      <c r="E1523" s="60">
        <v>0</v>
      </c>
      <c r="F1523" s="60">
        <v>0</v>
      </c>
      <c r="G1523" s="58">
        <f t="shared" si="49"/>
        <v>76.5</v>
      </c>
      <c r="H1523" s="58">
        <f t="shared" si="50"/>
        <v>0</v>
      </c>
      <c r="I1523" s="59">
        <v>0</v>
      </c>
    </row>
    <row r="1524" spans="1:9">
      <c r="A1524" s="72">
        <v>159</v>
      </c>
      <c r="B1524" s="60">
        <f>Obv!C62</f>
        <v>51</v>
      </c>
      <c r="C1524" s="60">
        <f>Obv!D62</f>
        <v>0</v>
      </c>
      <c r="D1524" s="60">
        <v>0</v>
      </c>
      <c r="E1524" s="60">
        <v>0</v>
      </c>
      <c r="F1524" s="60">
        <v>0</v>
      </c>
      <c r="G1524" s="58">
        <f t="shared" si="49"/>
        <v>0</v>
      </c>
      <c r="H1524" s="58">
        <f t="shared" si="50"/>
        <v>0</v>
      </c>
      <c r="I1524" s="59">
        <v>0</v>
      </c>
    </row>
    <row r="1525" spans="1:9">
      <c r="A1525" s="72">
        <v>159</v>
      </c>
      <c r="B1525" s="60">
        <f>Obv!C63</f>
        <v>52</v>
      </c>
      <c r="C1525" s="60">
        <f>Obv!D63</f>
        <v>0</v>
      </c>
      <c r="D1525" s="60">
        <v>0</v>
      </c>
      <c r="E1525" s="60">
        <v>0</v>
      </c>
      <c r="F1525" s="60">
        <v>0</v>
      </c>
      <c r="G1525" s="58">
        <f t="shared" si="49"/>
        <v>0</v>
      </c>
      <c r="H1525" s="58">
        <f t="shared" si="50"/>
        <v>0</v>
      </c>
      <c r="I1525" s="59">
        <v>0</v>
      </c>
    </row>
    <row r="1526" spans="1:9">
      <c r="A1526" s="72">
        <v>159</v>
      </c>
      <c r="B1526" s="60">
        <f>Obv!C64</f>
        <v>53</v>
      </c>
      <c r="C1526" s="60">
        <f>Obv!D64</f>
        <v>0</v>
      </c>
      <c r="D1526" s="60">
        <v>0</v>
      </c>
      <c r="E1526" s="60">
        <v>0</v>
      </c>
      <c r="F1526" s="60">
        <v>0</v>
      </c>
      <c r="G1526" s="58">
        <f t="shared" si="49"/>
        <v>0</v>
      </c>
      <c r="H1526" s="58">
        <f t="shared" si="50"/>
        <v>0</v>
      </c>
      <c r="I1526" s="59">
        <v>0</v>
      </c>
    </row>
    <row r="1527" spans="1:9">
      <c r="A1527" s="72">
        <v>159</v>
      </c>
      <c r="B1527" s="60">
        <f>Obv!C65</f>
        <v>54</v>
      </c>
      <c r="C1527" s="60">
        <f>Obv!D65</f>
        <v>0</v>
      </c>
      <c r="D1527" s="60">
        <v>0</v>
      </c>
      <c r="E1527" s="60">
        <v>0</v>
      </c>
      <c r="F1527" s="60">
        <v>0</v>
      </c>
      <c r="G1527" s="58">
        <f t="shared" si="49"/>
        <v>0</v>
      </c>
      <c r="H1527" s="58">
        <f t="shared" si="50"/>
        <v>0</v>
      </c>
      <c r="I1527" s="59">
        <v>0</v>
      </c>
    </row>
    <row r="1528" spans="1:9">
      <c r="A1528" s="72">
        <v>159</v>
      </c>
      <c r="B1528" s="60">
        <f>Obv!C66</f>
        <v>55</v>
      </c>
      <c r="C1528" s="60">
        <f>Obv!D66</f>
        <v>0</v>
      </c>
      <c r="D1528" s="60">
        <v>0</v>
      </c>
      <c r="E1528" s="60">
        <v>0</v>
      </c>
      <c r="F1528" s="60">
        <v>0</v>
      </c>
      <c r="G1528" s="58">
        <f t="shared" si="49"/>
        <v>0</v>
      </c>
      <c r="H1528" s="58">
        <f t="shared" si="50"/>
        <v>0</v>
      </c>
      <c r="I1528" s="59">
        <v>0</v>
      </c>
    </row>
    <row r="1529" spans="1:9">
      <c r="A1529" s="72">
        <v>159</v>
      </c>
      <c r="B1529" s="60">
        <f>Obv!C67</f>
        <v>56</v>
      </c>
      <c r="C1529" s="60">
        <f>Obv!D67</f>
        <v>0</v>
      </c>
      <c r="D1529" s="60">
        <v>0</v>
      </c>
      <c r="E1529" s="60">
        <v>0</v>
      </c>
      <c r="F1529" s="60">
        <v>0</v>
      </c>
      <c r="G1529" s="58">
        <f t="shared" si="49"/>
        <v>0</v>
      </c>
      <c r="H1529" s="58">
        <f t="shared" si="50"/>
        <v>0</v>
      </c>
      <c r="I1529" s="59">
        <v>0</v>
      </c>
    </row>
    <row r="1530" spans="1:9">
      <c r="A1530" s="72">
        <v>159</v>
      </c>
      <c r="B1530" s="60">
        <f>Obv!C68</f>
        <v>57</v>
      </c>
      <c r="C1530" s="60">
        <f>Obv!D68</f>
        <v>0</v>
      </c>
      <c r="D1530" s="60">
        <v>0</v>
      </c>
      <c r="E1530" s="60">
        <v>0</v>
      </c>
      <c r="F1530" s="60">
        <v>0</v>
      </c>
      <c r="G1530" s="58">
        <f t="shared" si="49"/>
        <v>0</v>
      </c>
      <c r="H1530" s="58">
        <f t="shared" si="50"/>
        <v>0</v>
      </c>
      <c r="I1530" s="59">
        <v>0</v>
      </c>
    </row>
    <row r="1531" spans="1:9">
      <c r="A1531" s="72">
        <v>159</v>
      </c>
      <c r="B1531" s="60">
        <f>Obv!C69</f>
        <v>58</v>
      </c>
      <c r="C1531" s="60">
        <f>Obv!D69</f>
        <v>0</v>
      </c>
      <c r="D1531" s="60">
        <v>0</v>
      </c>
      <c r="E1531" s="60">
        <v>0</v>
      </c>
      <c r="F1531" s="60">
        <v>0</v>
      </c>
      <c r="G1531" s="58">
        <f t="shared" si="49"/>
        <v>0</v>
      </c>
      <c r="H1531" s="58">
        <f t="shared" si="50"/>
        <v>0</v>
      </c>
      <c r="I1531" s="59">
        <v>0</v>
      </c>
    </row>
    <row r="1532" spans="1:9">
      <c r="A1532" s="72">
        <v>159</v>
      </c>
      <c r="B1532" s="60">
        <f>Obv!C70</f>
        <v>59</v>
      </c>
      <c r="C1532" s="60">
        <f>Obv!D70</f>
        <v>0</v>
      </c>
      <c r="D1532" s="60">
        <v>0</v>
      </c>
      <c r="E1532" s="60">
        <v>0</v>
      </c>
      <c r="F1532" s="60">
        <v>0</v>
      </c>
      <c r="G1532" s="58">
        <f t="shared" si="49"/>
        <v>0</v>
      </c>
      <c r="H1532" s="58">
        <f t="shared" si="50"/>
        <v>0</v>
      </c>
      <c r="I1532" s="59">
        <v>0</v>
      </c>
    </row>
    <row r="1533" spans="1:9">
      <c r="A1533" s="72">
        <v>159</v>
      </c>
      <c r="B1533" s="60">
        <f>Obv!C71</f>
        <v>60</v>
      </c>
      <c r="C1533" s="60">
        <f>Obv!D71</f>
        <v>0</v>
      </c>
      <c r="D1533" s="60">
        <v>0</v>
      </c>
      <c r="E1533" s="60">
        <v>0</v>
      </c>
      <c r="F1533" s="60">
        <v>0</v>
      </c>
      <c r="G1533" s="58">
        <f t="shared" si="49"/>
        <v>0</v>
      </c>
      <c r="H1533" s="58">
        <f t="shared" si="50"/>
        <v>0</v>
      </c>
      <c r="I1533" s="59">
        <v>0</v>
      </c>
    </row>
    <row r="1534" spans="1:9">
      <c r="A1534" s="72">
        <v>159</v>
      </c>
      <c r="B1534" s="60">
        <f>Obv!C72</f>
        <v>61</v>
      </c>
      <c r="C1534" s="60">
        <f>Obv!D72</f>
        <v>0</v>
      </c>
      <c r="D1534" s="60">
        <v>0</v>
      </c>
      <c r="E1534" s="60">
        <v>0</v>
      </c>
      <c r="F1534" s="60">
        <v>0</v>
      </c>
      <c r="G1534" s="58">
        <f t="shared" si="49"/>
        <v>0</v>
      </c>
      <c r="H1534" s="58">
        <f t="shared" si="50"/>
        <v>0</v>
      </c>
      <c r="I1534" s="59">
        <v>0</v>
      </c>
    </row>
    <row r="1535" spans="1:9">
      <c r="A1535" s="72">
        <v>159</v>
      </c>
      <c r="B1535" s="60">
        <f>Obv!C73</f>
        <v>62</v>
      </c>
      <c r="C1535" s="60">
        <f>Obv!D73</f>
        <v>0</v>
      </c>
      <c r="D1535" s="60">
        <v>0</v>
      </c>
      <c r="E1535" s="60">
        <v>0</v>
      </c>
      <c r="F1535" s="60">
        <v>0</v>
      </c>
      <c r="G1535" s="58">
        <f t="shared" si="49"/>
        <v>0</v>
      </c>
      <c r="H1535" s="58">
        <f t="shared" si="50"/>
        <v>0</v>
      </c>
      <c r="I1535" s="59">
        <v>0</v>
      </c>
    </row>
    <row r="1536" spans="1:9">
      <c r="A1536" s="72">
        <v>159</v>
      </c>
      <c r="B1536" s="60">
        <f>Obv!C74</f>
        <v>63</v>
      </c>
      <c r="C1536" s="60">
        <f>Obv!D74</f>
        <v>0</v>
      </c>
      <c r="D1536" s="60">
        <v>0</v>
      </c>
      <c r="E1536" s="60">
        <v>0</v>
      </c>
      <c r="F1536" s="60">
        <v>0</v>
      </c>
      <c r="G1536" s="58">
        <f t="shared" si="49"/>
        <v>0</v>
      </c>
      <c r="H1536" s="58">
        <f t="shared" si="50"/>
        <v>0</v>
      </c>
      <c r="I1536" s="59">
        <v>0</v>
      </c>
    </row>
    <row r="1537" spans="1:9">
      <c r="A1537" s="72">
        <v>159</v>
      </c>
      <c r="B1537" s="60">
        <f>Obv!C75</f>
        <v>64</v>
      </c>
      <c r="C1537" s="60">
        <f>Obv!D75</f>
        <v>0</v>
      </c>
      <c r="D1537" s="60">
        <v>0</v>
      </c>
      <c r="E1537" s="60">
        <v>0</v>
      </c>
      <c r="F1537" s="60">
        <v>0</v>
      </c>
      <c r="G1537" s="58">
        <f t="shared" si="49"/>
        <v>0</v>
      </c>
      <c r="H1537" s="58">
        <f t="shared" si="50"/>
        <v>0</v>
      </c>
      <c r="I1537" s="59">
        <v>0</v>
      </c>
    </row>
    <row r="1538" spans="1:9">
      <c r="A1538" s="72">
        <v>159</v>
      </c>
      <c r="B1538" s="60">
        <f>Obv!C76</f>
        <v>65</v>
      </c>
      <c r="C1538" s="60">
        <f>Obv!D76</f>
        <v>0</v>
      </c>
      <c r="D1538" s="60">
        <v>0</v>
      </c>
      <c r="E1538" s="60">
        <v>0</v>
      </c>
      <c r="F1538" s="60">
        <v>0</v>
      </c>
      <c r="G1538" s="58">
        <f t="shared" ref="G1538:G1567" si="51">B1538/1000*C1538</f>
        <v>0</v>
      </c>
      <c r="H1538" s="58">
        <f t="shared" ref="H1538:H1567" si="52">ABS(C1538-ROUND(C1538,0))</f>
        <v>0</v>
      </c>
      <c r="I1538" s="59">
        <v>0</v>
      </c>
    </row>
    <row r="1539" spans="1:9">
      <c r="A1539" s="72">
        <v>159</v>
      </c>
      <c r="B1539" s="60">
        <f>Obv!C77</f>
        <v>66</v>
      </c>
      <c r="C1539" s="60">
        <f>Obv!D77</f>
        <v>0</v>
      </c>
      <c r="D1539" s="60">
        <v>0</v>
      </c>
      <c r="E1539" s="60">
        <v>0</v>
      </c>
      <c r="F1539" s="60">
        <v>0</v>
      </c>
      <c r="G1539" s="58">
        <f t="shared" si="51"/>
        <v>0</v>
      </c>
      <c r="H1539" s="58">
        <f t="shared" si="52"/>
        <v>0</v>
      </c>
      <c r="I1539" s="59">
        <v>0</v>
      </c>
    </row>
    <row r="1540" spans="1:9">
      <c r="A1540" s="72">
        <v>159</v>
      </c>
      <c r="B1540" s="60">
        <f>Obv!C78</f>
        <v>67</v>
      </c>
      <c r="C1540" s="60">
        <f>Obv!D78</f>
        <v>0</v>
      </c>
      <c r="D1540" s="60">
        <v>0</v>
      </c>
      <c r="E1540" s="60">
        <v>0</v>
      </c>
      <c r="F1540" s="60">
        <v>0</v>
      </c>
      <c r="G1540" s="58">
        <f t="shared" si="51"/>
        <v>0</v>
      </c>
      <c r="H1540" s="58">
        <f t="shared" si="52"/>
        <v>0</v>
      </c>
      <c r="I1540" s="59">
        <v>0</v>
      </c>
    </row>
    <row r="1541" spans="1:9">
      <c r="A1541" s="72">
        <v>159</v>
      </c>
      <c r="B1541" s="60">
        <f>Obv!C79</f>
        <v>68</v>
      </c>
      <c r="C1541" s="60">
        <f>Obv!D79</f>
        <v>0</v>
      </c>
      <c r="D1541" s="60">
        <v>0</v>
      </c>
      <c r="E1541" s="60">
        <v>0</v>
      </c>
      <c r="F1541" s="60">
        <v>0</v>
      </c>
      <c r="G1541" s="58">
        <f t="shared" si="51"/>
        <v>0</v>
      </c>
      <c r="H1541" s="58">
        <f t="shared" si="52"/>
        <v>0</v>
      </c>
      <c r="I1541" s="59">
        <v>0</v>
      </c>
    </row>
    <row r="1542" spans="1:9">
      <c r="A1542" s="72">
        <v>159</v>
      </c>
      <c r="B1542" s="60">
        <f>Obv!C80</f>
        <v>69</v>
      </c>
      <c r="C1542" s="60">
        <f>Obv!D80</f>
        <v>0</v>
      </c>
      <c r="D1542" s="60">
        <v>0</v>
      </c>
      <c r="E1542" s="60">
        <v>0</v>
      </c>
      <c r="F1542" s="60">
        <v>0</v>
      </c>
      <c r="G1542" s="58">
        <f t="shared" si="51"/>
        <v>0</v>
      </c>
      <c r="H1542" s="58">
        <f t="shared" si="52"/>
        <v>0</v>
      </c>
      <c r="I1542" s="59">
        <v>0</v>
      </c>
    </row>
    <row r="1543" spans="1:9">
      <c r="A1543" s="72">
        <v>159</v>
      </c>
      <c r="B1543" s="60">
        <f>Obv!C81</f>
        <v>70</v>
      </c>
      <c r="C1543" s="60">
        <f>Obv!D81</f>
        <v>0</v>
      </c>
      <c r="D1543" s="60">
        <v>0</v>
      </c>
      <c r="E1543" s="60">
        <v>0</v>
      </c>
      <c r="F1543" s="60">
        <v>0</v>
      </c>
      <c r="G1543" s="58">
        <f t="shared" si="51"/>
        <v>0</v>
      </c>
      <c r="H1543" s="58">
        <f t="shared" si="52"/>
        <v>0</v>
      </c>
      <c r="I1543" s="59">
        <v>0</v>
      </c>
    </row>
    <row r="1544" spans="1:9">
      <c r="A1544" s="72">
        <v>159</v>
      </c>
      <c r="B1544" s="60">
        <f>Obv!C82</f>
        <v>71</v>
      </c>
      <c r="C1544" s="60">
        <f>Obv!D82</f>
        <v>0</v>
      </c>
      <c r="D1544" s="60">
        <v>0</v>
      </c>
      <c r="E1544" s="60">
        <v>0</v>
      </c>
      <c r="F1544" s="60">
        <v>0</v>
      </c>
      <c r="G1544" s="58">
        <f t="shared" si="51"/>
        <v>0</v>
      </c>
      <c r="H1544" s="58">
        <f t="shared" si="52"/>
        <v>0</v>
      </c>
      <c r="I1544" s="59">
        <v>0</v>
      </c>
    </row>
    <row r="1545" spans="1:9">
      <c r="A1545" s="72">
        <v>159</v>
      </c>
      <c r="B1545" s="60">
        <f>Obv!C83</f>
        <v>72</v>
      </c>
      <c r="C1545" s="60">
        <f>Obv!D83</f>
        <v>0</v>
      </c>
      <c r="D1545" s="60">
        <v>0</v>
      </c>
      <c r="E1545" s="60">
        <v>0</v>
      </c>
      <c r="F1545" s="60">
        <v>0</v>
      </c>
      <c r="G1545" s="58">
        <f t="shared" si="51"/>
        <v>0</v>
      </c>
      <c r="H1545" s="58">
        <f t="shared" si="52"/>
        <v>0</v>
      </c>
      <c r="I1545" s="59">
        <v>0</v>
      </c>
    </row>
    <row r="1546" spans="1:9">
      <c r="A1546" s="72">
        <v>159</v>
      </c>
      <c r="B1546" s="60">
        <f>Obv!C84</f>
        <v>73</v>
      </c>
      <c r="C1546" s="60">
        <f>Obv!D84</f>
        <v>0</v>
      </c>
      <c r="D1546" s="60">
        <v>0</v>
      </c>
      <c r="E1546" s="60">
        <v>0</v>
      </c>
      <c r="F1546" s="60">
        <v>0</v>
      </c>
      <c r="G1546" s="58">
        <f t="shared" si="51"/>
        <v>0</v>
      </c>
      <c r="H1546" s="58">
        <f t="shared" si="52"/>
        <v>0</v>
      </c>
      <c r="I1546" s="59">
        <v>0</v>
      </c>
    </row>
    <row r="1547" spans="1:9">
      <c r="A1547" s="72">
        <v>159</v>
      </c>
      <c r="B1547" s="60">
        <f>Obv!C85</f>
        <v>74</v>
      </c>
      <c r="C1547" s="60">
        <f>Obv!D85</f>
        <v>0</v>
      </c>
      <c r="D1547" s="60">
        <v>0</v>
      </c>
      <c r="E1547" s="60">
        <v>0</v>
      </c>
      <c r="F1547" s="60">
        <v>0</v>
      </c>
      <c r="G1547" s="58">
        <f t="shared" si="51"/>
        <v>0</v>
      </c>
      <c r="H1547" s="58">
        <f t="shared" si="52"/>
        <v>0</v>
      </c>
      <c r="I1547" s="59">
        <v>0</v>
      </c>
    </row>
    <row r="1548" spans="1:9">
      <c r="A1548" s="72">
        <v>159</v>
      </c>
      <c r="B1548" s="60">
        <f>Obv!C86</f>
        <v>75</v>
      </c>
      <c r="C1548" s="60">
        <f>Obv!D86</f>
        <v>0</v>
      </c>
      <c r="D1548" s="60">
        <v>0</v>
      </c>
      <c r="E1548" s="60">
        <v>0</v>
      </c>
      <c r="F1548" s="60">
        <v>0</v>
      </c>
      <c r="G1548" s="58">
        <f t="shared" si="51"/>
        <v>0</v>
      </c>
      <c r="H1548" s="58">
        <f t="shared" si="52"/>
        <v>0</v>
      </c>
      <c r="I1548" s="59">
        <v>0</v>
      </c>
    </row>
    <row r="1549" spans="1:9">
      <c r="A1549" s="72">
        <v>159</v>
      </c>
      <c r="B1549" s="60">
        <f>Obv!C87</f>
        <v>76</v>
      </c>
      <c r="C1549" s="60">
        <f>Obv!D87</f>
        <v>0</v>
      </c>
      <c r="D1549" s="60">
        <v>0</v>
      </c>
      <c r="E1549" s="60">
        <v>0</v>
      </c>
      <c r="F1549" s="60">
        <v>0</v>
      </c>
      <c r="G1549" s="58">
        <f t="shared" si="51"/>
        <v>0</v>
      </c>
      <c r="H1549" s="58">
        <f t="shared" si="52"/>
        <v>0</v>
      </c>
      <c r="I1549" s="59">
        <v>0</v>
      </c>
    </row>
    <row r="1550" spans="1:9">
      <c r="A1550" s="72">
        <v>159</v>
      </c>
      <c r="B1550" s="60">
        <f>Obv!C88</f>
        <v>77</v>
      </c>
      <c r="C1550" s="60">
        <f>Obv!D88</f>
        <v>0</v>
      </c>
      <c r="D1550" s="60">
        <v>0</v>
      </c>
      <c r="E1550" s="60">
        <v>0</v>
      </c>
      <c r="F1550" s="60">
        <v>0</v>
      </c>
      <c r="G1550" s="58">
        <f t="shared" si="51"/>
        <v>0</v>
      </c>
      <c r="H1550" s="58">
        <f t="shared" si="52"/>
        <v>0</v>
      </c>
      <c r="I1550" s="59">
        <v>0</v>
      </c>
    </row>
    <row r="1551" spans="1:9">
      <c r="A1551" s="72">
        <v>159</v>
      </c>
      <c r="B1551" s="60">
        <f>Obv!C89</f>
        <v>78</v>
      </c>
      <c r="C1551" s="60">
        <f>Obv!D89</f>
        <v>0</v>
      </c>
      <c r="D1551" s="60">
        <v>0</v>
      </c>
      <c r="E1551" s="60">
        <v>0</v>
      </c>
      <c r="F1551" s="60">
        <v>0</v>
      </c>
      <c r="G1551" s="58">
        <f t="shared" si="51"/>
        <v>0</v>
      </c>
      <c r="H1551" s="58">
        <f t="shared" si="52"/>
        <v>0</v>
      </c>
      <c r="I1551" s="59">
        <v>0</v>
      </c>
    </row>
    <row r="1552" spans="1:9">
      <c r="A1552" s="72">
        <v>159</v>
      </c>
      <c r="B1552" s="60">
        <f>Obv!C90</f>
        <v>79</v>
      </c>
      <c r="C1552" s="60">
        <f>Obv!D90</f>
        <v>0</v>
      </c>
      <c r="D1552" s="60">
        <v>0</v>
      </c>
      <c r="E1552" s="60">
        <v>0</v>
      </c>
      <c r="F1552" s="60">
        <v>0</v>
      </c>
      <c r="G1552" s="58">
        <f t="shared" si="51"/>
        <v>0</v>
      </c>
      <c r="H1552" s="58">
        <f t="shared" si="52"/>
        <v>0</v>
      </c>
      <c r="I1552" s="59">
        <v>0</v>
      </c>
    </row>
    <row r="1553" spans="1:9">
      <c r="A1553" s="72">
        <v>159</v>
      </c>
      <c r="B1553" s="60">
        <f>Obv!C91</f>
        <v>80</v>
      </c>
      <c r="C1553" s="60">
        <f>Obv!D91</f>
        <v>0</v>
      </c>
      <c r="D1553" s="60">
        <v>0</v>
      </c>
      <c r="E1553" s="60">
        <v>0</v>
      </c>
      <c r="F1553" s="60">
        <v>0</v>
      </c>
      <c r="G1553" s="58">
        <f t="shared" si="51"/>
        <v>0</v>
      </c>
      <c r="H1553" s="58">
        <f t="shared" si="52"/>
        <v>0</v>
      </c>
      <c r="I1553" s="59">
        <v>0</v>
      </c>
    </row>
    <row r="1554" spans="1:9">
      <c r="A1554" s="72">
        <v>159</v>
      </c>
      <c r="B1554" s="60">
        <f>Obv!C92</f>
        <v>81</v>
      </c>
      <c r="C1554" s="60">
        <f>Obv!D92</f>
        <v>0</v>
      </c>
      <c r="D1554" s="60">
        <v>0</v>
      </c>
      <c r="E1554" s="60">
        <v>0</v>
      </c>
      <c r="F1554" s="60">
        <v>0</v>
      </c>
      <c r="G1554" s="58">
        <f t="shared" si="51"/>
        <v>0</v>
      </c>
      <c r="H1554" s="58">
        <f t="shared" si="52"/>
        <v>0</v>
      </c>
      <c r="I1554" s="59">
        <v>0</v>
      </c>
    </row>
    <row r="1555" spans="1:9">
      <c r="A1555" s="72">
        <v>159</v>
      </c>
      <c r="B1555" s="60">
        <f>Obv!C93</f>
        <v>82</v>
      </c>
      <c r="C1555" s="60">
        <f>Obv!D93</f>
        <v>0</v>
      </c>
      <c r="D1555" s="60">
        <v>0</v>
      </c>
      <c r="E1555" s="60">
        <v>0</v>
      </c>
      <c r="F1555" s="60">
        <v>0</v>
      </c>
      <c r="G1555" s="58">
        <f t="shared" si="51"/>
        <v>0</v>
      </c>
      <c r="H1555" s="58">
        <f t="shared" si="52"/>
        <v>0</v>
      </c>
      <c r="I1555" s="59">
        <v>0</v>
      </c>
    </row>
    <row r="1556" spans="1:9">
      <c r="A1556" s="72">
        <v>159</v>
      </c>
      <c r="B1556" s="60">
        <f>Obv!C94</f>
        <v>83</v>
      </c>
      <c r="C1556" s="60">
        <f>Obv!D94</f>
        <v>0</v>
      </c>
      <c r="D1556" s="60">
        <v>0</v>
      </c>
      <c r="E1556" s="60">
        <v>0</v>
      </c>
      <c r="F1556" s="60">
        <v>0</v>
      </c>
      <c r="G1556" s="58">
        <f t="shared" si="51"/>
        <v>0</v>
      </c>
      <c r="H1556" s="58">
        <f t="shared" si="52"/>
        <v>0</v>
      </c>
      <c r="I1556" s="59">
        <v>0</v>
      </c>
    </row>
    <row r="1557" spans="1:9">
      <c r="A1557" s="72">
        <v>159</v>
      </c>
      <c r="B1557" s="60">
        <f>Obv!C95</f>
        <v>84</v>
      </c>
      <c r="C1557" s="60">
        <f>Obv!D95</f>
        <v>0</v>
      </c>
      <c r="D1557" s="60">
        <v>0</v>
      </c>
      <c r="E1557" s="60">
        <v>0</v>
      </c>
      <c r="F1557" s="60">
        <v>0</v>
      </c>
      <c r="G1557" s="58">
        <f t="shared" si="51"/>
        <v>0</v>
      </c>
      <c r="H1557" s="58">
        <f t="shared" si="52"/>
        <v>0</v>
      </c>
      <c r="I1557" s="59">
        <v>0</v>
      </c>
    </row>
    <row r="1558" spans="1:9">
      <c r="A1558" s="72">
        <v>159</v>
      </c>
      <c r="B1558" s="60">
        <f>Obv!C96</f>
        <v>85</v>
      </c>
      <c r="C1558" s="60">
        <f>Obv!D96</f>
        <v>0</v>
      </c>
      <c r="D1558" s="60">
        <v>0</v>
      </c>
      <c r="E1558" s="60">
        <v>0</v>
      </c>
      <c r="F1558" s="60">
        <v>0</v>
      </c>
      <c r="G1558" s="58">
        <f t="shared" si="51"/>
        <v>0</v>
      </c>
      <c r="H1558" s="58">
        <f t="shared" si="52"/>
        <v>0</v>
      </c>
      <c r="I1558" s="59">
        <v>0</v>
      </c>
    </row>
    <row r="1559" spans="1:9">
      <c r="A1559" s="72">
        <v>159</v>
      </c>
      <c r="B1559" s="60">
        <f>Obv!C97</f>
        <v>86</v>
      </c>
      <c r="C1559" s="60">
        <f>Obv!D97</f>
        <v>0</v>
      </c>
      <c r="D1559" s="60">
        <v>0</v>
      </c>
      <c r="E1559" s="60">
        <v>0</v>
      </c>
      <c r="F1559" s="60">
        <v>0</v>
      </c>
      <c r="G1559" s="58">
        <f t="shared" si="51"/>
        <v>0</v>
      </c>
      <c r="H1559" s="58">
        <f t="shared" si="52"/>
        <v>0</v>
      </c>
      <c r="I1559" s="59">
        <v>0</v>
      </c>
    </row>
    <row r="1560" spans="1:9">
      <c r="A1560" s="72">
        <v>159</v>
      </c>
      <c r="B1560" s="60">
        <f>Obv!C98</f>
        <v>87</v>
      </c>
      <c r="C1560" s="60">
        <f>Obv!D98</f>
        <v>0</v>
      </c>
      <c r="D1560" s="60">
        <v>0</v>
      </c>
      <c r="E1560" s="60">
        <v>0</v>
      </c>
      <c r="F1560" s="60">
        <v>0</v>
      </c>
      <c r="G1560" s="58">
        <f t="shared" si="51"/>
        <v>0</v>
      </c>
      <c r="H1560" s="58">
        <f t="shared" si="52"/>
        <v>0</v>
      </c>
      <c r="I1560" s="59">
        <v>0</v>
      </c>
    </row>
    <row r="1561" spans="1:9">
      <c r="A1561" s="72">
        <v>159</v>
      </c>
      <c r="B1561" s="60">
        <f>Obv!C99</f>
        <v>88</v>
      </c>
      <c r="C1561" s="60">
        <f>Obv!D99</f>
        <v>0</v>
      </c>
      <c r="D1561" s="60">
        <v>0</v>
      </c>
      <c r="E1561" s="60">
        <v>0</v>
      </c>
      <c r="F1561" s="60">
        <v>0</v>
      </c>
      <c r="G1561" s="58">
        <f t="shared" si="51"/>
        <v>0</v>
      </c>
      <c r="H1561" s="58">
        <f t="shared" si="52"/>
        <v>0</v>
      </c>
      <c r="I1561" s="59">
        <v>0</v>
      </c>
    </row>
    <row r="1562" spans="1:9">
      <c r="A1562" s="72">
        <v>159</v>
      </c>
      <c r="B1562" s="60">
        <f>Obv!C100</f>
        <v>89</v>
      </c>
      <c r="C1562" s="60">
        <f>Obv!D100</f>
        <v>0</v>
      </c>
      <c r="D1562" s="60">
        <v>0</v>
      </c>
      <c r="E1562" s="60">
        <v>0</v>
      </c>
      <c r="F1562" s="60">
        <v>0</v>
      </c>
      <c r="G1562" s="58">
        <f t="shared" si="51"/>
        <v>0</v>
      </c>
      <c r="H1562" s="58">
        <f t="shared" si="52"/>
        <v>0</v>
      </c>
      <c r="I1562" s="59">
        <v>0</v>
      </c>
    </row>
    <row r="1563" spans="1:9">
      <c r="A1563" s="72">
        <v>159</v>
      </c>
      <c r="B1563" s="60">
        <f>Obv!C101</f>
        <v>90</v>
      </c>
      <c r="C1563" s="60">
        <f>Obv!D101</f>
        <v>367087</v>
      </c>
      <c r="D1563" s="60">
        <v>0</v>
      </c>
      <c r="E1563" s="60">
        <v>0</v>
      </c>
      <c r="F1563" s="60">
        <v>0</v>
      </c>
      <c r="G1563" s="58">
        <f t="shared" si="51"/>
        <v>33037.83</v>
      </c>
      <c r="H1563" s="58">
        <f t="shared" si="52"/>
        <v>0</v>
      </c>
      <c r="I1563" s="59">
        <v>0</v>
      </c>
    </row>
    <row r="1564" spans="1:9">
      <c r="A1564" s="72">
        <v>159</v>
      </c>
      <c r="B1564" s="60">
        <f>Obv!C102</f>
        <v>91</v>
      </c>
      <c r="C1564" s="60">
        <f>Obv!D102</f>
        <v>0</v>
      </c>
      <c r="D1564" s="60">
        <v>0</v>
      </c>
      <c r="E1564" s="60">
        <v>0</v>
      </c>
      <c r="F1564" s="60">
        <v>0</v>
      </c>
      <c r="G1564" s="58">
        <f t="shared" si="51"/>
        <v>0</v>
      </c>
      <c r="H1564" s="58">
        <f t="shared" si="52"/>
        <v>0</v>
      </c>
      <c r="I1564" s="59">
        <v>0</v>
      </c>
    </row>
    <row r="1565" spans="1:9">
      <c r="A1565" s="72">
        <v>159</v>
      </c>
      <c r="B1565" s="60">
        <f>Obv!C103</f>
        <v>92</v>
      </c>
      <c r="C1565" s="60">
        <f>Obv!D103</f>
        <v>367087</v>
      </c>
      <c r="D1565" s="60">
        <v>0</v>
      </c>
      <c r="E1565" s="60">
        <v>0</v>
      </c>
      <c r="F1565" s="60">
        <v>0</v>
      </c>
      <c r="G1565" s="58">
        <f t="shared" si="51"/>
        <v>33772.004000000001</v>
      </c>
      <c r="H1565" s="58">
        <f t="shared" si="52"/>
        <v>0</v>
      </c>
      <c r="I1565" s="59">
        <v>0</v>
      </c>
    </row>
    <row r="1566" spans="1:9">
      <c r="A1566" s="72">
        <v>159</v>
      </c>
      <c r="B1566" s="60">
        <f>Obv!C104</f>
        <v>93</v>
      </c>
      <c r="C1566" s="60">
        <f>Obv!D104</f>
        <v>0</v>
      </c>
      <c r="D1566" s="60">
        <v>0</v>
      </c>
      <c r="E1566" s="60">
        <v>0</v>
      </c>
      <c r="F1566" s="60">
        <v>0</v>
      </c>
      <c r="G1566" s="58">
        <f t="shared" si="51"/>
        <v>0</v>
      </c>
      <c r="H1566" s="58">
        <f t="shared" si="52"/>
        <v>0</v>
      </c>
      <c r="I1566" s="59">
        <v>0</v>
      </c>
    </row>
    <row r="1567" spans="1:9">
      <c r="A1567" s="73">
        <v>159</v>
      </c>
      <c r="B1567" s="70">
        <f>Obv!C105</f>
        <v>94</v>
      </c>
      <c r="C1567" s="70">
        <f>Obv!D105</f>
        <v>0</v>
      </c>
      <c r="D1567" s="70">
        <v>0</v>
      </c>
      <c r="E1567" s="70">
        <v>0</v>
      </c>
      <c r="F1567" s="70">
        <v>0</v>
      </c>
      <c r="G1567" s="67">
        <f t="shared" si="51"/>
        <v>0</v>
      </c>
      <c r="H1567" s="67">
        <f t="shared" si="52"/>
        <v>0</v>
      </c>
      <c r="I1567" s="68">
        <v>0</v>
      </c>
    </row>
  </sheetData>
  <sheetProtection password="C79A" sheet="1" objects="1" scenarios="1"/>
  <phoneticPr fontId="10"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sheetPr codeName="List10">
    <pageSetUpPr fitToPage="1"/>
  </sheetPr>
  <dimension ref="A1:I903"/>
  <sheetViews>
    <sheetView showGridLines="0" showRowColHeaders="0" workbookViewId="0">
      <pane ySplit="1" topLeftCell="A2" activePane="bottomLeft" state="frozen"/>
      <selection pane="bottomLeft" activeCell="A2" sqref="A2:H2"/>
    </sheetView>
  </sheetViews>
  <sheetFormatPr defaultColWidth="0" defaultRowHeight="12.75" zeroHeight="1"/>
  <cols>
    <col min="1" max="1" width="8.7109375" style="178" customWidth="1"/>
    <col min="2" max="2" width="25.7109375" style="178" customWidth="1"/>
    <col min="3" max="3" width="3.7109375" style="178" customWidth="1"/>
    <col min="4" max="4" width="8.7109375" style="178" customWidth="1"/>
    <col min="5" max="5" width="25.7109375" style="178" customWidth="1"/>
    <col min="6" max="6" width="3.7109375" style="178" customWidth="1"/>
    <col min="7" max="7" width="8.7109375" style="178" customWidth="1"/>
    <col min="8" max="8" width="25.7109375" style="178" customWidth="1"/>
    <col min="9" max="9" width="0.85546875" style="178" customWidth="1"/>
    <col min="10" max="16384" width="9.140625" style="178" hidden="1"/>
  </cols>
  <sheetData>
    <row r="1" spans="1:8" ht="20.100000000000001" customHeight="1">
      <c r="A1" s="498" t="s">
        <v>3917</v>
      </c>
      <c r="B1" s="498"/>
      <c r="C1" s="498"/>
      <c r="D1" s="498"/>
      <c r="E1" s="498"/>
      <c r="F1" s="498"/>
      <c r="G1" s="498"/>
      <c r="H1" s="498"/>
    </row>
    <row r="2" spans="1:8" ht="45" customHeight="1">
      <c r="A2" s="477" t="s">
        <v>3996</v>
      </c>
      <c r="B2" s="478"/>
      <c r="C2" s="478"/>
      <c r="D2" s="478"/>
      <c r="E2" s="478"/>
      <c r="F2" s="478"/>
      <c r="G2" s="478"/>
      <c r="H2" s="479"/>
    </row>
    <row r="3" spans="1:8" ht="24" customHeight="1">
      <c r="A3" s="179" t="s">
        <v>2483</v>
      </c>
      <c r="B3" s="488" t="s">
        <v>2484</v>
      </c>
      <c r="C3" s="489"/>
      <c r="D3" s="489"/>
      <c r="E3" s="489"/>
      <c r="F3" s="489"/>
      <c r="G3" s="489"/>
      <c r="H3" s="490"/>
    </row>
    <row r="4" spans="1:8" ht="15" customHeight="1">
      <c r="A4" s="180">
        <v>11</v>
      </c>
      <c r="B4" s="504" t="s">
        <v>724</v>
      </c>
      <c r="C4" s="505"/>
      <c r="D4" s="505"/>
      <c r="E4" s="505"/>
      <c r="F4" s="505"/>
      <c r="G4" s="505"/>
      <c r="H4" s="506"/>
    </row>
    <row r="5" spans="1:8" ht="15" customHeight="1">
      <c r="A5" s="181">
        <v>12</v>
      </c>
      <c r="B5" s="482" t="s">
        <v>725</v>
      </c>
      <c r="C5" s="483"/>
      <c r="D5" s="483"/>
      <c r="E5" s="483"/>
      <c r="F5" s="483"/>
      <c r="G5" s="483"/>
      <c r="H5" s="484"/>
    </row>
    <row r="6" spans="1:8" ht="15" customHeight="1">
      <c r="A6" s="181">
        <v>21</v>
      </c>
      <c r="B6" s="482" t="s">
        <v>726</v>
      </c>
      <c r="C6" s="483"/>
      <c r="D6" s="483"/>
      <c r="E6" s="483"/>
      <c r="F6" s="483"/>
      <c r="G6" s="483"/>
      <c r="H6" s="484"/>
    </row>
    <row r="7" spans="1:8" ht="15" customHeight="1">
      <c r="A7" s="181">
        <v>22</v>
      </c>
      <c r="B7" s="482" t="s">
        <v>727</v>
      </c>
      <c r="C7" s="483"/>
      <c r="D7" s="483"/>
      <c r="E7" s="483"/>
      <c r="F7" s="483"/>
      <c r="G7" s="483"/>
      <c r="H7" s="484"/>
    </row>
    <row r="8" spans="1:8" ht="15" customHeight="1">
      <c r="A8" s="181">
        <v>23</v>
      </c>
      <c r="B8" s="482" t="s">
        <v>2482</v>
      </c>
      <c r="C8" s="483"/>
      <c r="D8" s="483"/>
      <c r="E8" s="483"/>
      <c r="F8" s="483"/>
      <c r="G8" s="483"/>
      <c r="H8" s="484"/>
    </row>
    <row r="9" spans="1:8" ht="27.75" customHeight="1">
      <c r="A9" s="181">
        <v>31</v>
      </c>
      <c r="B9" s="482" t="s">
        <v>2151</v>
      </c>
      <c r="C9" s="483"/>
      <c r="D9" s="483"/>
      <c r="E9" s="483"/>
      <c r="F9" s="483"/>
      <c r="G9" s="483"/>
      <c r="H9" s="484"/>
    </row>
    <row r="10" spans="1:8" ht="15" customHeight="1">
      <c r="A10" s="181">
        <v>41</v>
      </c>
      <c r="B10" s="482" t="s">
        <v>953</v>
      </c>
      <c r="C10" s="483"/>
      <c r="D10" s="483"/>
      <c r="E10" s="483"/>
      <c r="F10" s="483"/>
      <c r="G10" s="483"/>
      <c r="H10" s="484"/>
    </row>
    <row r="11" spans="1:8" ht="15" customHeight="1">
      <c r="A11" s="182">
        <v>42</v>
      </c>
      <c r="B11" s="485" t="s">
        <v>954</v>
      </c>
      <c r="C11" s="486"/>
      <c r="D11" s="486"/>
      <c r="E11" s="486"/>
      <c r="F11" s="486"/>
      <c r="G11" s="486"/>
      <c r="H11" s="487"/>
    </row>
    <row r="12" spans="1:8" ht="5.0999999999999996" customHeight="1">
      <c r="A12" s="183"/>
      <c r="B12" s="184"/>
      <c r="C12" s="185"/>
      <c r="D12" s="185"/>
      <c r="E12" s="185"/>
      <c r="F12" s="185"/>
      <c r="G12" s="185"/>
      <c r="H12" s="185"/>
    </row>
    <row r="13" spans="1:8" s="186" customFormat="1" ht="38.25" customHeight="1">
      <c r="A13" s="480" t="s">
        <v>3461</v>
      </c>
      <c r="B13" s="480"/>
      <c r="C13" s="480"/>
      <c r="D13" s="480"/>
      <c r="E13" s="480"/>
      <c r="F13" s="480"/>
      <c r="G13" s="480"/>
      <c r="H13" s="481"/>
    </row>
    <row r="14" spans="1:8" ht="26.1" customHeight="1">
      <c r="A14" s="187" t="s">
        <v>2335</v>
      </c>
      <c r="B14" s="188" t="s">
        <v>3462</v>
      </c>
      <c r="D14" s="187" t="s">
        <v>2335</v>
      </c>
      <c r="E14" s="188" t="s">
        <v>3462</v>
      </c>
      <c r="G14" s="187" t="s">
        <v>2335</v>
      </c>
      <c r="H14" s="188" t="s">
        <v>3462</v>
      </c>
    </row>
    <row r="15" spans="1:8" ht="14.1" customHeight="1">
      <c r="A15" s="189">
        <v>1</v>
      </c>
      <c r="B15" s="190" t="s">
        <v>3463</v>
      </c>
      <c r="D15" s="189">
        <v>185</v>
      </c>
      <c r="E15" s="190" t="s">
        <v>3464</v>
      </c>
      <c r="G15" s="189">
        <v>88</v>
      </c>
      <c r="H15" s="190" t="s">
        <v>3465</v>
      </c>
    </row>
    <row r="16" spans="1:8" ht="14.1" customHeight="1">
      <c r="A16" s="191">
        <v>2</v>
      </c>
      <c r="B16" s="192" t="s">
        <v>3466</v>
      </c>
      <c r="D16" s="191">
        <v>186</v>
      </c>
      <c r="E16" s="192" t="s">
        <v>3467</v>
      </c>
      <c r="G16" s="191">
        <v>298</v>
      </c>
      <c r="H16" s="192" t="s">
        <v>3468</v>
      </c>
    </row>
    <row r="17" spans="1:8" ht="14.1" customHeight="1">
      <c r="A17" s="191">
        <v>3</v>
      </c>
      <c r="B17" s="192" t="s">
        <v>3469</v>
      </c>
      <c r="D17" s="191">
        <v>187</v>
      </c>
      <c r="E17" s="192" t="s">
        <v>3073</v>
      </c>
      <c r="G17" s="191">
        <v>358</v>
      </c>
      <c r="H17" s="192" t="s">
        <v>3074</v>
      </c>
    </row>
    <row r="18" spans="1:8" ht="14.1" customHeight="1">
      <c r="A18" s="191">
        <v>4</v>
      </c>
      <c r="B18" s="192" t="s">
        <v>3075</v>
      </c>
      <c r="D18" s="191">
        <v>189</v>
      </c>
      <c r="E18" s="192" t="s">
        <v>1803</v>
      </c>
      <c r="G18" s="191">
        <v>359</v>
      </c>
      <c r="H18" s="192" t="s">
        <v>1804</v>
      </c>
    </row>
    <row r="19" spans="1:8" ht="14.1" customHeight="1">
      <c r="A19" s="191">
        <v>5</v>
      </c>
      <c r="B19" s="192" t="s">
        <v>1805</v>
      </c>
      <c r="D19" s="191">
        <v>190</v>
      </c>
      <c r="E19" s="192" t="s">
        <v>1806</v>
      </c>
      <c r="G19" s="191">
        <v>360</v>
      </c>
      <c r="H19" s="192" t="s">
        <v>1807</v>
      </c>
    </row>
    <row r="20" spans="1:8" ht="14.1" customHeight="1">
      <c r="A20" s="191">
        <v>6</v>
      </c>
      <c r="B20" s="192" t="s">
        <v>538</v>
      </c>
      <c r="D20" s="191">
        <v>192</v>
      </c>
      <c r="E20" s="192" t="s">
        <v>539</v>
      </c>
      <c r="G20" s="191">
        <v>361</v>
      </c>
      <c r="H20" s="192" t="s">
        <v>540</v>
      </c>
    </row>
    <row r="21" spans="1:8" ht="14.1" customHeight="1">
      <c r="A21" s="191">
        <v>7</v>
      </c>
      <c r="B21" s="192" t="s">
        <v>541</v>
      </c>
      <c r="D21" s="191">
        <v>193</v>
      </c>
      <c r="E21" s="192" t="s">
        <v>542</v>
      </c>
      <c r="G21" s="191">
        <v>362</v>
      </c>
      <c r="H21" s="192" t="s">
        <v>543</v>
      </c>
    </row>
    <row r="22" spans="1:8" ht="14.1" customHeight="1">
      <c r="A22" s="191">
        <v>8</v>
      </c>
      <c r="B22" s="192" t="s">
        <v>544</v>
      </c>
      <c r="D22" s="191">
        <v>194</v>
      </c>
      <c r="E22" s="192" t="s">
        <v>545</v>
      </c>
      <c r="G22" s="191">
        <v>363</v>
      </c>
      <c r="H22" s="192" t="s">
        <v>546</v>
      </c>
    </row>
    <row r="23" spans="1:8" ht="14.1" customHeight="1">
      <c r="A23" s="191">
        <v>9</v>
      </c>
      <c r="B23" s="192" t="s">
        <v>547</v>
      </c>
      <c r="D23" s="191">
        <v>195</v>
      </c>
      <c r="E23" s="192" t="s">
        <v>548</v>
      </c>
      <c r="G23" s="191">
        <v>364</v>
      </c>
      <c r="H23" s="192" t="s">
        <v>3106</v>
      </c>
    </row>
    <row r="24" spans="1:8" ht="14.1" customHeight="1">
      <c r="A24" s="191">
        <v>10</v>
      </c>
      <c r="B24" s="192" t="s">
        <v>3107</v>
      </c>
      <c r="D24" s="191">
        <v>196</v>
      </c>
      <c r="E24" s="192" t="s">
        <v>3108</v>
      </c>
      <c r="G24" s="191">
        <v>536</v>
      </c>
      <c r="H24" s="192" t="s">
        <v>3109</v>
      </c>
    </row>
    <row r="25" spans="1:8" ht="14.1" customHeight="1">
      <c r="A25" s="191">
        <v>11</v>
      </c>
      <c r="B25" s="192" t="s">
        <v>3110</v>
      </c>
      <c r="D25" s="191">
        <v>622</v>
      </c>
      <c r="E25" s="192" t="s">
        <v>3111</v>
      </c>
      <c r="G25" s="191">
        <v>365</v>
      </c>
      <c r="H25" s="192" t="s">
        <v>3112</v>
      </c>
    </row>
    <row r="26" spans="1:8" ht="14.1" customHeight="1">
      <c r="A26" s="191">
        <v>550</v>
      </c>
      <c r="B26" s="192" t="s">
        <v>3113</v>
      </c>
      <c r="D26" s="191">
        <v>197</v>
      </c>
      <c r="E26" s="192" t="s">
        <v>3114</v>
      </c>
      <c r="G26" s="191">
        <v>366</v>
      </c>
      <c r="H26" s="192" t="s">
        <v>3115</v>
      </c>
    </row>
    <row r="27" spans="1:8" ht="14.1" customHeight="1">
      <c r="A27" s="191">
        <v>12</v>
      </c>
      <c r="B27" s="192" t="s">
        <v>3116</v>
      </c>
      <c r="D27" s="191">
        <v>198</v>
      </c>
      <c r="E27" s="192" t="s">
        <v>3117</v>
      </c>
      <c r="G27" s="191">
        <v>368</v>
      </c>
      <c r="H27" s="192" t="s">
        <v>3118</v>
      </c>
    </row>
    <row r="28" spans="1:8" ht="14.1" customHeight="1">
      <c r="A28" s="191">
        <v>13</v>
      </c>
      <c r="B28" s="192" t="s">
        <v>3119</v>
      </c>
      <c r="D28" s="191">
        <v>199</v>
      </c>
      <c r="E28" s="192" t="s">
        <v>3120</v>
      </c>
      <c r="G28" s="191">
        <v>369</v>
      </c>
      <c r="H28" s="192" t="s">
        <v>3121</v>
      </c>
    </row>
    <row r="29" spans="1:8" ht="14.1" customHeight="1">
      <c r="A29" s="191">
        <v>15</v>
      </c>
      <c r="B29" s="192" t="s">
        <v>3122</v>
      </c>
      <c r="D29" s="191">
        <v>200</v>
      </c>
      <c r="E29" s="192" t="s">
        <v>3123</v>
      </c>
      <c r="G29" s="191">
        <v>371</v>
      </c>
      <c r="H29" s="192" t="s">
        <v>3166</v>
      </c>
    </row>
    <row r="30" spans="1:8" ht="14.1" customHeight="1">
      <c r="A30" s="191">
        <v>16</v>
      </c>
      <c r="B30" s="192" t="s">
        <v>3167</v>
      </c>
      <c r="D30" s="191">
        <v>201</v>
      </c>
      <c r="E30" s="192" t="s">
        <v>4254</v>
      </c>
      <c r="G30" s="191">
        <v>372</v>
      </c>
      <c r="H30" s="192" t="s">
        <v>4255</v>
      </c>
    </row>
    <row r="31" spans="1:8" ht="14.1" customHeight="1">
      <c r="A31" s="191">
        <v>17</v>
      </c>
      <c r="B31" s="192" t="s">
        <v>4256</v>
      </c>
      <c r="D31" s="191">
        <v>202</v>
      </c>
      <c r="E31" s="192" t="s">
        <v>4257</v>
      </c>
      <c r="G31" s="191">
        <v>556</v>
      </c>
      <c r="H31" s="192" t="s">
        <v>4258</v>
      </c>
    </row>
    <row r="32" spans="1:8" ht="14.1" customHeight="1">
      <c r="A32" s="191">
        <v>18</v>
      </c>
      <c r="B32" s="192" t="s">
        <v>4259</v>
      </c>
      <c r="D32" s="191">
        <v>203</v>
      </c>
      <c r="E32" s="192" t="s">
        <v>4260</v>
      </c>
      <c r="G32" s="191">
        <v>373</v>
      </c>
      <c r="H32" s="192" t="s">
        <v>4261</v>
      </c>
    </row>
    <row r="33" spans="1:8" ht="14.1" customHeight="1">
      <c r="A33" s="191">
        <v>19</v>
      </c>
      <c r="B33" s="192" t="s">
        <v>4262</v>
      </c>
      <c r="D33" s="191">
        <v>204</v>
      </c>
      <c r="E33" s="192" t="s">
        <v>4263</v>
      </c>
      <c r="G33" s="191">
        <v>582</v>
      </c>
      <c r="H33" s="192" t="s">
        <v>4264</v>
      </c>
    </row>
    <row r="34" spans="1:8" ht="14.1" customHeight="1">
      <c r="A34" s="191">
        <v>20</v>
      </c>
      <c r="B34" s="192" t="s">
        <v>4265</v>
      </c>
      <c r="D34" s="191">
        <v>538</v>
      </c>
      <c r="E34" s="192" t="s">
        <v>4266</v>
      </c>
      <c r="G34" s="191">
        <v>374</v>
      </c>
      <c r="H34" s="192" t="s">
        <v>4267</v>
      </c>
    </row>
    <row r="35" spans="1:8" ht="14.1" customHeight="1">
      <c r="A35" s="191">
        <v>621</v>
      </c>
      <c r="B35" s="192" t="s">
        <v>4268</v>
      </c>
      <c r="D35" s="191">
        <v>205</v>
      </c>
      <c r="E35" s="192" t="s">
        <v>4269</v>
      </c>
      <c r="G35" s="191">
        <v>375</v>
      </c>
      <c r="H35" s="192" t="s">
        <v>4270</v>
      </c>
    </row>
    <row r="36" spans="1:8" ht="14.1" customHeight="1">
      <c r="A36" s="191">
        <v>21</v>
      </c>
      <c r="B36" s="192" t="s">
        <v>4271</v>
      </c>
      <c r="D36" s="191">
        <v>206</v>
      </c>
      <c r="E36" s="192" t="s">
        <v>2877</v>
      </c>
      <c r="G36" s="191">
        <v>376</v>
      </c>
      <c r="H36" s="192" t="s">
        <v>454</v>
      </c>
    </row>
    <row r="37" spans="1:8" ht="14.1" customHeight="1">
      <c r="A37" s="191">
        <v>22</v>
      </c>
      <c r="B37" s="192" t="s">
        <v>455</v>
      </c>
      <c r="D37" s="191">
        <v>208</v>
      </c>
      <c r="E37" s="192" t="s">
        <v>456</v>
      </c>
      <c r="G37" s="191">
        <v>591</v>
      </c>
      <c r="H37" s="192" t="s">
        <v>457</v>
      </c>
    </row>
    <row r="38" spans="1:8" ht="14.1" customHeight="1">
      <c r="A38" s="191">
        <v>310</v>
      </c>
      <c r="B38" s="192" t="s">
        <v>458</v>
      </c>
      <c r="D38" s="191">
        <v>209</v>
      </c>
      <c r="E38" s="192" t="s">
        <v>459</v>
      </c>
      <c r="G38" s="191">
        <v>377</v>
      </c>
      <c r="H38" s="192" t="s">
        <v>460</v>
      </c>
    </row>
    <row r="39" spans="1:8" ht="14.1" customHeight="1">
      <c r="A39" s="191">
        <v>547</v>
      </c>
      <c r="B39" s="192" t="s">
        <v>461</v>
      </c>
      <c r="D39" s="191">
        <v>211</v>
      </c>
      <c r="E39" s="192" t="s">
        <v>462</v>
      </c>
      <c r="G39" s="191">
        <v>378</v>
      </c>
      <c r="H39" s="192" t="s">
        <v>463</v>
      </c>
    </row>
    <row r="40" spans="1:8" ht="14.1" customHeight="1">
      <c r="A40" s="191">
        <v>23</v>
      </c>
      <c r="B40" s="192" t="s">
        <v>464</v>
      </c>
      <c r="D40" s="191">
        <v>212</v>
      </c>
      <c r="E40" s="192" t="s">
        <v>465</v>
      </c>
      <c r="G40" s="191">
        <v>379</v>
      </c>
      <c r="H40" s="192" t="s">
        <v>466</v>
      </c>
    </row>
    <row r="41" spans="1:8" ht="14.1" customHeight="1">
      <c r="A41" s="191">
        <v>24</v>
      </c>
      <c r="B41" s="192" t="s">
        <v>467</v>
      </c>
      <c r="D41" s="191">
        <v>533</v>
      </c>
      <c r="E41" s="192" t="s">
        <v>468</v>
      </c>
      <c r="G41" s="191">
        <v>380</v>
      </c>
      <c r="H41" s="192" t="s">
        <v>469</v>
      </c>
    </row>
    <row r="42" spans="1:8" ht="14.1" customHeight="1">
      <c r="A42" s="191">
        <v>25</v>
      </c>
      <c r="B42" s="192" t="s">
        <v>470</v>
      </c>
      <c r="D42" s="191">
        <v>545</v>
      </c>
      <c r="E42" s="192" t="s">
        <v>471</v>
      </c>
      <c r="G42" s="191">
        <v>381</v>
      </c>
      <c r="H42" s="192" t="s">
        <v>472</v>
      </c>
    </row>
    <row r="43" spans="1:8" ht="14.1" customHeight="1">
      <c r="A43" s="191">
        <v>26</v>
      </c>
      <c r="B43" s="192" t="s">
        <v>2141</v>
      </c>
      <c r="D43" s="191">
        <v>213</v>
      </c>
      <c r="E43" s="192" t="s">
        <v>2142</v>
      </c>
      <c r="G43" s="191">
        <v>382</v>
      </c>
      <c r="H43" s="192" t="s">
        <v>2143</v>
      </c>
    </row>
    <row r="44" spans="1:8" ht="14.1" customHeight="1">
      <c r="A44" s="191">
        <v>27</v>
      </c>
      <c r="B44" s="192" t="s">
        <v>2144</v>
      </c>
      <c r="D44" s="191">
        <v>214</v>
      </c>
      <c r="E44" s="192" t="s">
        <v>2145</v>
      </c>
      <c r="G44" s="191">
        <v>383</v>
      </c>
      <c r="H44" s="192" t="s">
        <v>2146</v>
      </c>
    </row>
    <row r="45" spans="1:8" ht="14.1" customHeight="1">
      <c r="A45" s="191">
        <v>29</v>
      </c>
      <c r="B45" s="192" t="s">
        <v>2147</v>
      </c>
      <c r="D45" s="191">
        <v>215</v>
      </c>
      <c r="E45" s="192" t="s">
        <v>781</v>
      </c>
      <c r="G45" s="191">
        <v>385</v>
      </c>
      <c r="H45" s="192" t="s">
        <v>782</v>
      </c>
    </row>
    <row r="46" spans="1:8" ht="14.1" customHeight="1">
      <c r="A46" s="191">
        <v>30</v>
      </c>
      <c r="B46" s="192" t="s">
        <v>783</v>
      </c>
      <c r="D46" s="191">
        <v>216</v>
      </c>
      <c r="E46" s="192" t="s">
        <v>784</v>
      </c>
      <c r="G46" s="191">
        <v>386</v>
      </c>
      <c r="H46" s="192" t="s">
        <v>785</v>
      </c>
    </row>
    <row r="47" spans="1:8" ht="14.1" customHeight="1">
      <c r="A47" s="191">
        <v>32</v>
      </c>
      <c r="B47" s="192" t="s">
        <v>2088</v>
      </c>
      <c r="D47" s="191">
        <v>217</v>
      </c>
      <c r="E47" s="192" t="s">
        <v>2089</v>
      </c>
      <c r="G47" s="191">
        <v>387</v>
      </c>
      <c r="H47" s="192" t="s">
        <v>2090</v>
      </c>
    </row>
    <row r="48" spans="1:8" ht="14.1" customHeight="1">
      <c r="A48" s="191">
        <v>33</v>
      </c>
      <c r="B48" s="192" t="s">
        <v>2091</v>
      </c>
      <c r="D48" s="191">
        <v>572</v>
      </c>
      <c r="E48" s="192" t="s">
        <v>2092</v>
      </c>
      <c r="G48" s="191">
        <v>562</v>
      </c>
      <c r="H48" s="192" t="s">
        <v>2093</v>
      </c>
    </row>
    <row r="49" spans="1:8" ht="14.1" customHeight="1">
      <c r="A49" s="191">
        <v>34</v>
      </c>
      <c r="B49" s="192" t="s">
        <v>2094</v>
      </c>
      <c r="D49" s="191">
        <v>219</v>
      </c>
      <c r="E49" s="192" t="s">
        <v>2095</v>
      </c>
      <c r="G49" s="191">
        <v>388</v>
      </c>
      <c r="H49" s="192" t="s">
        <v>2096</v>
      </c>
    </row>
    <row r="50" spans="1:8" ht="14.1" customHeight="1">
      <c r="A50" s="191">
        <v>77</v>
      </c>
      <c r="B50" s="192" t="s">
        <v>2097</v>
      </c>
      <c r="D50" s="191">
        <v>553</v>
      </c>
      <c r="E50" s="192" t="s">
        <v>773</v>
      </c>
      <c r="G50" s="191">
        <v>570</v>
      </c>
      <c r="H50" s="192" t="s">
        <v>774</v>
      </c>
    </row>
    <row r="51" spans="1:8" ht="14.1" customHeight="1">
      <c r="A51" s="191">
        <v>35</v>
      </c>
      <c r="B51" s="192" t="s">
        <v>775</v>
      </c>
      <c r="D51" s="191">
        <v>220</v>
      </c>
      <c r="E51" s="192" t="s">
        <v>776</v>
      </c>
      <c r="G51" s="191">
        <v>389</v>
      </c>
      <c r="H51" s="192" t="s">
        <v>777</v>
      </c>
    </row>
    <row r="52" spans="1:8" ht="14.1" customHeight="1">
      <c r="A52" s="191">
        <v>36</v>
      </c>
      <c r="B52" s="192" t="s">
        <v>778</v>
      </c>
      <c r="D52" s="191">
        <v>221</v>
      </c>
      <c r="E52" s="192" t="s">
        <v>2177</v>
      </c>
      <c r="G52" s="191">
        <v>390</v>
      </c>
      <c r="H52" s="192" t="s">
        <v>2178</v>
      </c>
    </row>
    <row r="53" spans="1:8" ht="14.1" customHeight="1">
      <c r="A53" s="191">
        <v>151</v>
      </c>
      <c r="B53" s="192" t="s">
        <v>2179</v>
      </c>
      <c r="D53" s="191">
        <v>222</v>
      </c>
      <c r="E53" s="192" t="s">
        <v>2180</v>
      </c>
      <c r="G53" s="191">
        <v>391</v>
      </c>
      <c r="H53" s="192" t="s">
        <v>2181</v>
      </c>
    </row>
    <row r="54" spans="1:8" ht="14.1" customHeight="1">
      <c r="A54" s="191">
        <v>37</v>
      </c>
      <c r="B54" s="192" t="s">
        <v>2182</v>
      </c>
      <c r="D54" s="191">
        <v>223</v>
      </c>
      <c r="E54" s="192" t="s">
        <v>2183</v>
      </c>
      <c r="G54" s="191">
        <v>393</v>
      </c>
      <c r="H54" s="192" t="s">
        <v>2012</v>
      </c>
    </row>
    <row r="55" spans="1:8" ht="14.1" customHeight="1">
      <c r="A55" s="191">
        <v>38</v>
      </c>
      <c r="B55" s="192" t="s">
        <v>2013</v>
      </c>
      <c r="D55" s="191">
        <v>225</v>
      </c>
      <c r="E55" s="192" t="s">
        <v>2014</v>
      </c>
      <c r="G55" s="191">
        <v>394</v>
      </c>
      <c r="H55" s="192" t="s">
        <v>2015</v>
      </c>
    </row>
    <row r="56" spans="1:8" ht="14.1" customHeight="1">
      <c r="A56" s="191">
        <v>39</v>
      </c>
      <c r="B56" s="192" t="s">
        <v>2016</v>
      </c>
      <c r="D56" s="191">
        <v>226</v>
      </c>
      <c r="E56" s="192" t="s">
        <v>2017</v>
      </c>
      <c r="G56" s="191">
        <v>395</v>
      </c>
      <c r="H56" s="192" t="s">
        <v>2018</v>
      </c>
    </row>
    <row r="57" spans="1:8" ht="14.1" customHeight="1">
      <c r="A57" s="191">
        <v>40</v>
      </c>
      <c r="B57" s="192" t="s">
        <v>2019</v>
      </c>
      <c r="D57" s="191">
        <v>586</v>
      </c>
      <c r="E57" s="192" t="s">
        <v>2020</v>
      </c>
      <c r="G57" s="191">
        <v>396</v>
      </c>
      <c r="H57" s="192" t="s">
        <v>1847</v>
      </c>
    </row>
    <row r="58" spans="1:8" ht="14.1" customHeight="1">
      <c r="A58" s="191">
        <v>41</v>
      </c>
      <c r="B58" s="192" t="s">
        <v>1848</v>
      </c>
      <c r="D58" s="191">
        <v>227</v>
      </c>
      <c r="E58" s="192" t="s">
        <v>1849</v>
      </c>
      <c r="G58" s="191">
        <v>397</v>
      </c>
      <c r="H58" s="192" t="s">
        <v>1850</v>
      </c>
    </row>
    <row r="59" spans="1:8" ht="14.1" customHeight="1">
      <c r="A59" s="191">
        <v>42</v>
      </c>
      <c r="B59" s="192" t="s">
        <v>1851</v>
      </c>
      <c r="D59" s="191">
        <v>228</v>
      </c>
      <c r="E59" s="192" t="s">
        <v>1852</v>
      </c>
      <c r="G59" s="191">
        <v>399</v>
      </c>
      <c r="H59" s="192" t="s">
        <v>1853</v>
      </c>
    </row>
    <row r="60" spans="1:8" ht="14.1" customHeight="1">
      <c r="A60" s="191">
        <v>567</v>
      </c>
      <c r="B60" s="192" t="s">
        <v>1854</v>
      </c>
      <c r="D60" s="191">
        <v>229</v>
      </c>
      <c r="E60" s="192" t="s">
        <v>1855</v>
      </c>
      <c r="G60" s="191">
        <v>400</v>
      </c>
      <c r="H60" s="192" t="s">
        <v>1856</v>
      </c>
    </row>
    <row r="61" spans="1:8" ht="14.1" customHeight="1">
      <c r="A61" s="191">
        <v>43</v>
      </c>
      <c r="B61" s="192" t="s">
        <v>1857</v>
      </c>
      <c r="D61" s="191">
        <v>230</v>
      </c>
      <c r="E61" s="192" t="s">
        <v>1858</v>
      </c>
      <c r="G61" s="191">
        <v>402</v>
      </c>
      <c r="H61" s="192" t="s">
        <v>1859</v>
      </c>
    </row>
    <row r="62" spans="1:8" ht="14.1" customHeight="1">
      <c r="A62" s="191">
        <v>44</v>
      </c>
      <c r="B62" s="192" t="s">
        <v>1860</v>
      </c>
      <c r="D62" s="191">
        <v>231</v>
      </c>
      <c r="E62" s="192" t="s">
        <v>1861</v>
      </c>
      <c r="G62" s="191">
        <v>405</v>
      </c>
      <c r="H62" s="192" t="s">
        <v>1862</v>
      </c>
    </row>
    <row r="63" spans="1:8" ht="14.1" customHeight="1">
      <c r="A63" s="191">
        <v>46</v>
      </c>
      <c r="B63" s="192" t="s">
        <v>335</v>
      </c>
      <c r="D63" s="191">
        <v>232</v>
      </c>
      <c r="E63" s="192" t="s">
        <v>336</v>
      </c>
      <c r="G63" s="191">
        <v>406</v>
      </c>
      <c r="H63" s="192" t="s">
        <v>337</v>
      </c>
    </row>
    <row r="64" spans="1:8" ht="14.1" customHeight="1">
      <c r="A64" s="191">
        <v>47</v>
      </c>
      <c r="B64" s="192" t="s">
        <v>338</v>
      </c>
      <c r="D64" s="191">
        <v>234</v>
      </c>
      <c r="E64" s="192" t="s">
        <v>339</v>
      </c>
      <c r="G64" s="191">
        <v>407</v>
      </c>
      <c r="H64" s="192" t="s">
        <v>340</v>
      </c>
    </row>
    <row r="65" spans="1:8" ht="14.1" customHeight="1">
      <c r="A65" s="191">
        <v>48</v>
      </c>
      <c r="B65" s="192" t="s">
        <v>341</v>
      </c>
      <c r="D65" s="191">
        <v>235</v>
      </c>
      <c r="E65" s="192" t="s">
        <v>342</v>
      </c>
      <c r="G65" s="191">
        <v>409</v>
      </c>
      <c r="H65" s="192" t="s">
        <v>343</v>
      </c>
    </row>
    <row r="66" spans="1:8" ht="14.1" customHeight="1">
      <c r="A66" s="191">
        <v>49</v>
      </c>
      <c r="B66" s="192" t="s">
        <v>344</v>
      </c>
      <c r="D66" s="191">
        <v>236</v>
      </c>
      <c r="E66" s="192" t="s">
        <v>345</v>
      </c>
      <c r="G66" s="191">
        <v>410</v>
      </c>
      <c r="H66" s="192" t="s">
        <v>346</v>
      </c>
    </row>
    <row r="67" spans="1:8" ht="14.1" customHeight="1">
      <c r="A67" s="191">
        <v>50</v>
      </c>
      <c r="B67" s="192" t="s">
        <v>347</v>
      </c>
      <c r="D67" s="191">
        <v>237</v>
      </c>
      <c r="E67" s="192" t="s">
        <v>348</v>
      </c>
      <c r="G67" s="191">
        <v>411</v>
      </c>
      <c r="H67" s="192" t="s">
        <v>349</v>
      </c>
    </row>
    <row r="68" spans="1:8" ht="14.1" customHeight="1">
      <c r="A68" s="191">
        <v>51</v>
      </c>
      <c r="B68" s="192" t="s">
        <v>350</v>
      </c>
      <c r="D68" s="191">
        <v>587</v>
      </c>
      <c r="E68" s="192" t="s">
        <v>351</v>
      </c>
      <c r="G68" s="191">
        <v>412</v>
      </c>
      <c r="H68" s="192" t="s">
        <v>352</v>
      </c>
    </row>
    <row r="69" spans="1:8" ht="14.1" customHeight="1">
      <c r="A69" s="191">
        <v>52</v>
      </c>
      <c r="B69" s="192" t="s">
        <v>353</v>
      </c>
      <c r="D69" s="191">
        <v>624</v>
      </c>
      <c r="E69" s="192" t="s">
        <v>354</v>
      </c>
      <c r="G69" s="191">
        <v>413</v>
      </c>
      <c r="H69" s="192" t="s">
        <v>355</v>
      </c>
    </row>
    <row r="70" spans="1:8" ht="14.1" customHeight="1">
      <c r="A70" s="191">
        <v>53</v>
      </c>
      <c r="B70" s="192" t="s">
        <v>356</v>
      </c>
      <c r="D70" s="191">
        <v>239</v>
      </c>
      <c r="E70" s="192" t="s">
        <v>357</v>
      </c>
      <c r="G70" s="191">
        <v>414</v>
      </c>
      <c r="H70" s="192" t="s">
        <v>358</v>
      </c>
    </row>
    <row r="71" spans="1:8" ht="14.1" customHeight="1">
      <c r="A71" s="191">
        <v>54</v>
      </c>
      <c r="B71" s="192" t="s">
        <v>359</v>
      </c>
      <c r="D71" s="191">
        <v>240</v>
      </c>
      <c r="E71" s="192" t="s">
        <v>360</v>
      </c>
      <c r="G71" s="191">
        <v>415</v>
      </c>
      <c r="H71" s="192" t="s">
        <v>361</v>
      </c>
    </row>
    <row r="72" spans="1:8" ht="14.1" customHeight="1">
      <c r="A72" s="191">
        <v>55</v>
      </c>
      <c r="B72" s="192" t="s">
        <v>362</v>
      </c>
      <c r="D72" s="191">
        <v>242</v>
      </c>
      <c r="E72" s="192" t="s">
        <v>363</v>
      </c>
      <c r="G72" s="191">
        <v>416</v>
      </c>
      <c r="H72" s="192" t="s">
        <v>364</v>
      </c>
    </row>
    <row r="73" spans="1:8" ht="14.1" customHeight="1">
      <c r="A73" s="191">
        <v>56</v>
      </c>
      <c r="B73" s="192" t="s">
        <v>365</v>
      </c>
      <c r="D73" s="191">
        <v>243</v>
      </c>
      <c r="E73" s="192" t="s">
        <v>366</v>
      </c>
      <c r="G73" s="191">
        <v>418</v>
      </c>
      <c r="H73" s="192" t="s">
        <v>387</v>
      </c>
    </row>
    <row r="74" spans="1:8" ht="14.1" customHeight="1">
      <c r="A74" s="191">
        <v>57</v>
      </c>
      <c r="B74" s="192" t="s">
        <v>388</v>
      </c>
      <c r="D74" s="191">
        <v>244</v>
      </c>
      <c r="E74" s="192" t="s">
        <v>389</v>
      </c>
      <c r="G74" s="191">
        <v>419</v>
      </c>
      <c r="H74" s="192" t="s">
        <v>390</v>
      </c>
    </row>
    <row r="75" spans="1:8" ht="14.1" customHeight="1">
      <c r="A75" s="191">
        <v>58</v>
      </c>
      <c r="B75" s="192" t="s">
        <v>391</v>
      </c>
      <c r="D75" s="191">
        <v>548</v>
      </c>
      <c r="E75" s="192" t="s">
        <v>392</v>
      </c>
      <c r="G75" s="191">
        <v>606</v>
      </c>
      <c r="H75" s="192" t="s">
        <v>393</v>
      </c>
    </row>
    <row r="76" spans="1:8" ht="14.1" customHeight="1">
      <c r="A76" s="191">
        <v>60</v>
      </c>
      <c r="B76" s="192" t="s">
        <v>394</v>
      </c>
      <c r="D76" s="191">
        <v>245</v>
      </c>
      <c r="E76" s="192" t="s">
        <v>395</v>
      </c>
      <c r="G76" s="191">
        <v>421</v>
      </c>
      <c r="H76" s="192" t="s">
        <v>396</v>
      </c>
    </row>
    <row r="77" spans="1:8" ht="14.1" customHeight="1">
      <c r="A77" s="191">
        <v>61</v>
      </c>
      <c r="B77" s="192" t="s">
        <v>397</v>
      </c>
      <c r="D77" s="191">
        <v>600</v>
      </c>
      <c r="E77" s="192" t="s">
        <v>398</v>
      </c>
      <c r="G77" s="191">
        <v>422</v>
      </c>
      <c r="H77" s="192" t="s">
        <v>399</v>
      </c>
    </row>
    <row r="78" spans="1:8" ht="14.1" customHeight="1">
      <c r="A78" s="191">
        <v>63</v>
      </c>
      <c r="B78" s="192" t="s">
        <v>400</v>
      </c>
      <c r="D78" s="191">
        <v>246</v>
      </c>
      <c r="E78" s="192" t="s">
        <v>401</v>
      </c>
      <c r="G78" s="191">
        <v>551</v>
      </c>
      <c r="H78" s="192" t="s">
        <v>402</v>
      </c>
    </row>
    <row r="79" spans="1:8" ht="14.1" customHeight="1">
      <c r="A79" s="191">
        <v>64</v>
      </c>
      <c r="B79" s="192" t="s">
        <v>403</v>
      </c>
      <c r="D79" s="191">
        <v>247</v>
      </c>
      <c r="E79" s="192" t="s">
        <v>404</v>
      </c>
      <c r="G79" s="191">
        <v>423</v>
      </c>
      <c r="H79" s="192" t="s">
        <v>959</v>
      </c>
    </row>
    <row r="80" spans="1:8" ht="14.1" customHeight="1">
      <c r="A80" s="191">
        <v>65</v>
      </c>
      <c r="B80" s="192" t="s">
        <v>960</v>
      </c>
      <c r="D80" s="191">
        <v>248</v>
      </c>
      <c r="E80" s="192" t="s">
        <v>961</v>
      </c>
      <c r="G80" s="191">
        <v>424</v>
      </c>
      <c r="H80" s="192" t="s">
        <v>962</v>
      </c>
    </row>
    <row r="81" spans="1:8" ht="14.1" customHeight="1">
      <c r="A81" s="191">
        <v>66</v>
      </c>
      <c r="B81" s="192" t="s">
        <v>963</v>
      </c>
      <c r="D81" s="191">
        <v>578</v>
      </c>
      <c r="E81" s="192" t="s">
        <v>964</v>
      </c>
      <c r="G81" s="191">
        <v>425</v>
      </c>
      <c r="H81" s="192" t="s">
        <v>965</v>
      </c>
    </row>
    <row r="82" spans="1:8" ht="14.1" customHeight="1">
      <c r="A82" s="191">
        <v>67</v>
      </c>
      <c r="B82" s="192" t="s">
        <v>966</v>
      </c>
      <c r="D82" s="191">
        <v>555</v>
      </c>
      <c r="E82" s="192" t="s">
        <v>967</v>
      </c>
      <c r="G82" s="191">
        <v>426</v>
      </c>
      <c r="H82" s="192" t="s">
        <v>968</v>
      </c>
    </row>
    <row r="83" spans="1:8" ht="14.1" customHeight="1">
      <c r="A83" s="191">
        <v>68</v>
      </c>
      <c r="B83" s="192" t="s">
        <v>969</v>
      </c>
      <c r="D83" s="191">
        <v>249</v>
      </c>
      <c r="E83" s="192" t="s">
        <v>970</v>
      </c>
      <c r="G83" s="191">
        <v>427</v>
      </c>
      <c r="H83" s="192" t="s">
        <v>971</v>
      </c>
    </row>
    <row r="84" spans="1:8" ht="14.1" customHeight="1">
      <c r="A84" s="191">
        <v>603</v>
      </c>
      <c r="B84" s="192" t="s">
        <v>972</v>
      </c>
      <c r="D84" s="191">
        <v>250</v>
      </c>
      <c r="E84" s="192" t="s">
        <v>973</v>
      </c>
      <c r="G84" s="191">
        <v>592</v>
      </c>
      <c r="H84" s="192" t="s">
        <v>974</v>
      </c>
    </row>
    <row r="85" spans="1:8" ht="14.1" customHeight="1">
      <c r="A85" s="191">
        <v>69</v>
      </c>
      <c r="B85" s="192" t="s">
        <v>975</v>
      </c>
      <c r="D85" s="191">
        <v>251</v>
      </c>
      <c r="E85" s="192" t="s">
        <v>976</v>
      </c>
      <c r="G85" s="191">
        <v>607</v>
      </c>
      <c r="H85" s="192" t="s">
        <v>977</v>
      </c>
    </row>
    <row r="86" spans="1:8" ht="14.1" customHeight="1">
      <c r="A86" s="191">
        <v>70</v>
      </c>
      <c r="B86" s="192" t="s">
        <v>978</v>
      </c>
      <c r="D86" s="191">
        <v>252</v>
      </c>
      <c r="E86" s="192" t="s">
        <v>979</v>
      </c>
      <c r="G86" s="191">
        <v>432</v>
      </c>
      <c r="H86" s="192" t="s">
        <v>980</v>
      </c>
    </row>
    <row r="87" spans="1:8" ht="14.1" customHeight="1">
      <c r="A87" s="191">
        <v>71</v>
      </c>
      <c r="B87" s="192" t="s">
        <v>981</v>
      </c>
      <c r="D87" s="191">
        <v>253</v>
      </c>
      <c r="E87" s="192" t="s">
        <v>982</v>
      </c>
      <c r="G87" s="191">
        <v>436</v>
      </c>
      <c r="H87" s="192" t="s">
        <v>980</v>
      </c>
    </row>
    <row r="88" spans="1:8" ht="14.1" customHeight="1">
      <c r="A88" s="191">
        <v>72</v>
      </c>
      <c r="B88" s="192" t="s">
        <v>983</v>
      </c>
      <c r="D88" s="191">
        <v>254</v>
      </c>
      <c r="E88" s="192" t="s">
        <v>984</v>
      </c>
      <c r="G88" s="191">
        <v>437</v>
      </c>
      <c r="H88" s="192" t="s">
        <v>985</v>
      </c>
    </row>
    <row r="89" spans="1:8" ht="14.1" customHeight="1">
      <c r="A89" s="191">
        <v>74</v>
      </c>
      <c r="B89" s="192" t="s">
        <v>986</v>
      </c>
      <c r="D89" s="191">
        <v>256</v>
      </c>
      <c r="E89" s="192" t="s">
        <v>987</v>
      </c>
      <c r="G89" s="191">
        <v>428</v>
      </c>
      <c r="H89" s="192" t="s">
        <v>988</v>
      </c>
    </row>
    <row r="90" spans="1:8" ht="14.1" customHeight="1">
      <c r="A90" s="191">
        <v>75</v>
      </c>
      <c r="B90" s="192" t="s">
        <v>989</v>
      </c>
      <c r="D90" s="191">
        <v>539</v>
      </c>
      <c r="E90" s="192" t="s">
        <v>990</v>
      </c>
      <c r="G90" s="191">
        <v>438</v>
      </c>
      <c r="H90" s="192" t="s">
        <v>2218</v>
      </c>
    </row>
    <row r="91" spans="1:8" ht="14.1" customHeight="1">
      <c r="A91" s="191">
        <v>78</v>
      </c>
      <c r="B91" s="192" t="s">
        <v>2219</v>
      </c>
      <c r="D91" s="191">
        <v>257</v>
      </c>
      <c r="E91" s="192" t="s">
        <v>2220</v>
      </c>
      <c r="G91" s="191">
        <v>429</v>
      </c>
      <c r="H91" s="192" t="s">
        <v>2221</v>
      </c>
    </row>
    <row r="92" spans="1:8" ht="14.1" customHeight="1">
      <c r="A92" s="191">
        <v>576</v>
      </c>
      <c r="B92" s="192" t="s">
        <v>4067</v>
      </c>
      <c r="D92" s="191">
        <v>258</v>
      </c>
      <c r="E92" s="192" t="s">
        <v>4068</v>
      </c>
      <c r="G92" s="191">
        <v>439</v>
      </c>
      <c r="H92" s="192" t="s">
        <v>4069</v>
      </c>
    </row>
    <row r="93" spans="1:8" ht="14.1" customHeight="1">
      <c r="A93" s="191">
        <v>79</v>
      </c>
      <c r="B93" s="192" t="s">
        <v>4070</v>
      </c>
      <c r="D93" s="191">
        <v>610</v>
      </c>
      <c r="E93" s="192" t="s">
        <v>2584</v>
      </c>
      <c r="G93" s="191">
        <v>440</v>
      </c>
      <c r="H93" s="192" t="s">
        <v>2585</v>
      </c>
    </row>
    <row r="94" spans="1:8" ht="14.1" customHeight="1">
      <c r="A94" s="191">
        <v>80</v>
      </c>
      <c r="B94" s="192" t="s">
        <v>2586</v>
      </c>
      <c r="D94" s="191">
        <v>259</v>
      </c>
      <c r="E94" s="192" t="s">
        <v>2587</v>
      </c>
      <c r="G94" s="191">
        <v>430</v>
      </c>
      <c r="H94" s="192" t="s">
        <v>840</v>
      </c>
    </row>
    <row r="95" spans="1:8" ht="14.1" customHeight="1">
      <c r="A95" s="191">
        <v>81</v>
      </c>
      <c r="B95" s="192" t="s">
        <v>841</v>
      </c>
      <c r="D95" s="191">
        <v>260</v>
      </c>
      <c r="E95" s="192" t="s">
        <v>842</v>
      </c>
      <c r="G95" s="191">
        <v>431</v>
      </c>
      <c r="H95" s="192" t="s">
        <v>843</v>
      </c>
    </row>
    <row r="96" spans="1:8" ht="14.1" customHeight="1">
      <c r="A96" s="191">
        <v>82</v>
      </c>
      <c r="B96" s="192" t="s">
        <v>844</v>
      </c>
      <c r="D96" s="191">
        <v>261</v>
      </c>
      <c r="E96" s="192" t="s">
        <v>845</v>
      </c>
      <c r="G96" s="191">
        <v>441</v>
      </c>
      <c r="H96" s="192" t="s">
        <v>846</v>
      </c>
    </row>
    <row r="97" spans="1:8" ht="14.1" customHeight="1">
      <c r="A97" s="191">
        <v>83</v>
      </c>
      <c r="B97" s="192" t="s">
        <v>847</v>
      </c>
      <c r="D97" s="191">
        <v>263</v>
      </c>
      <c r="E97" s="192" t="s">
        <v>848</v>
      </c>
      <c r="G97" s="191">
        <v>442</v>
      </c>
      <c r="H97" s="192" t="s">
        <v>849</v>
      </c>
    </row>
    <row r="98" spans="1:8" ht="14.1" customHeight="1">
      <c r="A98" s="191">
        <v>84</v>
      </c>
      <c r="B98" s="192" t="s">
        <v>850</v>
      </c>
      <c r="D98" s="191">
        <v>264</v>
      </c>
      <c r="E98" s="192" t="s">
        <v>851</v>
      </c>
      <c r="G98" s="191">
        <v>433</v>
      </c>
      <c r="H98" s="192" t="s">
        <v>852</v>
      </c>
    </row>
    <row r="99" spans="1:8" ht="14.1" customHeight="1">
      <c r="A99" s="191">
        <v>85</v>
      </c>
      <c r="B99" s="192" t="s">
        <v>2004</v>
      </c>
      <c r="D99" s="191">
        <v>265</v>
      </c>
      <c r="E99" s="192" t="s">
        <v>2300</v>
      </c>
      <c r="G99" s="191">
        <v>435</v>
      </c>
      <c r="H99" s="192" t="s">
        <v>2301</v>
      </c>
    </row>
    <row r="100" spans="1:8" ht="14.1" customHeight="1">
      <c r="A100" s="191">
        <v>86</v>
      </c>
      <c r="B100" s="192" t="s">
        <v>2302</v>
      </c>
      <c r="D100" s="191">
        <v>266</v>
      </c>
      <c r="E100" s="192" t="s">
        <v>2303</v>
      </c>
      <c r="G100" s="191">
        <v>564</v>
      </c>
      <c r="H100" s="192" t="s">
        <v>2304</v>
      </c>
    </row>
    <row r="101" spans="1:8" ht="14.1" customHeight="1">
      <c r="A101" s="191">
        <v>89</v>
      </c>
      <c r="B101" s="192" t="s">
        <v>2305</v>
      </c>
      <c r="D101" s="191">
        <v>267</v>
      </c>
      <c r="E101" s="192" t="s">
        <v>2306</v>
      </c>
      <c r="G101" s="191">
        <v>608</v>
      </c>
      <c r="H101" s="192" t="s">
        <v>2307</v>
      </c>
    </row>
    <row r="102" spans="1:8" ht="14.1" customHeight="1">
      <c r="A102" s="191">
        <v>568</v>
      </c>
      <c r="B102" s="192" t="s">
        <v>2308</v>
      </c>
      <c r="D102" s="191">
        <v>268</v>
      </c>
      <c r="E102" s="192" t="s">
        <v>3486</v>
      </c>
      <c r="G102" s="191">
        <v>443</v>
      </c>
      <c r="H102" s="192" t="s">
        <v>3487</v>
      </c>
    </row>
    <row r="103" spans="1:8" ht="14.1" customHeight="1">
      <c r="A103" s="191">
        <v>90</v>
      </c>
      <c r="B103" s="192" t="s">
        <v>3488</v>
      </c>
      <c r="D103" s="191">
        <v>270</v>
      </c>
      <c r="E103" s="192" t="s">
        <v>3489</v>
      </c>
      <c r="G103" s="191">
        <v>444</v>
      </c>
      <c r="H103" s="192" t="s">
        <v>3490</v>
      </c>
    </row>
    <row r="104" spans="1:8" ht="14.1" customHeight="1">
      <c r="A104" s="191">
        <v>91</v>
      </c>
      <c r="B104" s="192" t="s">
        <v>3491</v>
      </c>
      <c r="D104" s="191">
        <v>273</v>
      </c>
      <c r="E104" s="192" t="s">
        <v>3492</v>
      </c>
      <c r="G104" s="191">
        <v>445</v>
      </c>
      <c r="H104" s="192" t="s">
        <v>3493</v>
      </c>
    </row>
    <row r="105" spans="1:8" ht="14.1" customHeight="1">
      <c r="A105" s="191">
        <v>92</v>
      </c>
      <c r="B105" s="192" t="s">
        <v>3494</v>
      </c>
      <c r="D105" s="191">
        <v>274</v>
      </c>
      <c r="E105" s="192" t="s">
        <v>3495</v>
      </c>
      <c r="G105" s="191">
        <v>614</v>
      </c>
      <c r="H105" s="192" t="s">
        <v>3496</v>
      </c>
    </row>
    <row r="106" spans="1:8" ht="14.1" customHeight="1">
      <c r="A106" s="191">
        <v>94</v>
      </c>
      <c r="B106" s="192" t="s">
        <v>3497</v>
      </c>
      <c r="D106" s="191">
        <v>275</v>
      </c>
      <c r="E106" s="192" t="s">
        <v>3498</v>
      </c>
      <c r="G106" s="191">
        <v>447</v>
      </c>
      <c r="H106" s="192" t="s">
        <v>3499</v>
      </c>
    </row>
    <row r="107" spans="1:8" ht="14.1" customHeight="1">
      <c r="A107" s="191">
        <v>95</v>
      </c>
      <c r="B107" s="192" t="s">
        <v>3500</v>
      </c>
      <c r="D107" s="191">
        <v>87</v>
      </c>
      <c r="E107" s="192" t="s">
        <v>3501</v>
      </c>
      <c r="G107" s="191">
        <v>449</v>
      </c>
      <c r="H107" s="192" t="s">
        <v>3502</v>
      </c>
    </row>
    <row r="108" spans="1:8" ht="14.1" customHeight="1">
      <c r="A108" s="191">
        <v>96</v>
      </c>
      <c r="B108" s="192" t="s">
        <v>3503</v>
      </c>
      <c r="D108" s="191">
        <v>276</v>
      </c>
      <c r="E108" s="192" t="s">
        <v>3504</v>
      </c>
      <c r="G108" s="191">
        <v>450</v>
      </c>
      <c r="H108" s="192" t="s">
        <v>3505</v>
      </c>
    </row>
    <row r="109" spans="1:8" ht="14.1" customHeight="1">
      <c r="A109" s="191">
        <v>97</v>
      </c>
      <c r="B109" s="192" t="s">
        <v>3506</v>
      </c>
      <c r="D109" s="191">
        <v>617</v>
      </c>
      <c r="E109" s="192" t="s">
        <v>3507</v>
      </c>
      <c r="G109" s="191">
        <v>628</v>
      </c>
      <c r="H109" s="192" t="s">
        <v>694</v>
      </c>
    </row>
    <row r="110" spans="1:8" ht="14.1" customHeight="1">
      <c r="A110" s="191">
        <v>549</v>
      </c>
      <c r="B110" s="192" t="s">
        <v>695</v>
      </c>
      <c r="D110" s="191">
        <v>278</v>
      </c>
      <c r="E110" s="192" t="s">
        <v>696</v>
      </c>
      <c r="G110" s="191">
        <v>452</v>
      </c>
      <c r="H110" s="192" t="s">
        <v>697</v>
      </c>
    </row>
    <row r="111" spans="1:8" ht="14.1" customHeight="1">
      <c r="A111" s="191">
        <v>598</v>
      </c>
      <c r="B111" s="192" t="s">
        <v>698</v>
      </c>
      <c r="D111" s="191">
        <v>279</v>
      </c>
      <c r="E111" s="192" t="s">
        <v>699</v>
      </c>
      <c r="G111" s="191">
        <v>631</v>
      </c>
      <c r="H111" s="192" t="s">
        <v>700</v>
      </c>
    </row>
    <row r="112" spans="1:8" ht="14.1" customHeight="1">
      <c r="A112" s="191">
        <v>98</v>
      </c>
      <c r="B112" s="192" t="s">
        <v>701</v>
      </c>
      <c r="D112" s="191">
        <v>612</v>
      </c>
      <c r="E112" s="192" t="s">
        <v>702</v>
      </c>
      <c r="G112" s="191">
        <v>453</v>
      </c>
      <c r="H112" s="192" t="s">
        <v>703</v>
      </c>
    </row>
    <row r="113" spans="1:8" ht="14.1" customHeight="1">
      <c r="A113" s="191">
        <v>99</v>
      </c>
      <c r="B113" s="192" t="s">
        <v>704</v>
      </c>
      <c r="D113" s="191">
        <v>280</v>
      </c>
      <c r="E113" s="192" t="s">
        <v>705</v>
      </c>
      <c r="G113" s="191">
        <v>454</v>
      </c>
      <c r="H113" s="192" t="s">
        <v>2937</v>
      </c>
    </row>
    <row r="114" spans="1:8" ht="14.1" customHeight="1">
      <c r="A114" s="191">
        <v>100</v>
      </c>
      <c r="B114" s="192" t="s">
        <v>2938</v>
      </c>
      <c r="D114" s="191">
        <v>281</v>
      </c>
      <c r="E114" s="192" t="s">
        <v>2939</v>
      </c>
      <c r="G114" s="191">
        <v>575</v>
      </c>
      <c r="H114" s="192" t="s">
        <v>2940</v>
      </c>
    </row>
    <row r="115" spans="1:8" ht="14.1" customHeight="1">
      <c r="A115" s="191">
        <v>101</v>
      </c>
      <c r="B115" s="192" t="s">
        <v>2941</v>
      </c>
      <c r="D115" s="191">
        <v>295</v>
      </c>
      <c r="E115" s="192" t="s">
        <v>2942</v>
      </c>
      <c r="G115" s="191">
        <v>456</v>
      </c>
      <c r="H115" s="192" t="s">
        <v>2943</v>
      </c>
    </row>
    <row r="116" spans="1:8" ht="14.1" customHeight="1">
      <c r="A116" s="191">
        <v>585</v>
      </c>
      <c r="B116" s="192" t="s">
        <v>2944</v>
      </c>
      <c r="D116" s="191">
        <v>282</v>
      </c>
      <c r="E116" s="192" t="s">
        <v>2945</v>
      </c>
      <c r="G116" s="191">
        <v>457</v>
      </c>
      <c r="H116" s="192" t="s">
        <v>2946</v>
      </c>
    </row>
    <row r="117" spans="1:8" ht="14.1" customHeight="1">
      <c r="A117" s="191">
        <v>102</v>
      </c>
      <c r="B117" s="192" t="s">
        <v>2947</v>
      </c>
      <c r="D117" s="191">
        <v>283</v>
      </c>
      <c r="E117" s="192" t="s">
        <v>2948</v>
      </c>
      <c r="G117" s="191">
        <v>458</v>
      </c>
      <c r="H117" s="192" t="s">
        <v>2949</v>
      </c>
    </row>
    <row r="118" spans="1:8" ht="14.1" customHeight="1">
      <c r="A118" s="191">
        <v>103</v>
      </c>
      <c r="B118" s="192" t="s">
        <v>2950</v>
      </c>
      <c r="D118" s="191">
        <v>284</v>
      </c>
      <c r="E118" s="192" t="s">
        <v>2951</v>
      </c>
      <c r="G118" s="191">
        <v>557</v>
      </c>
      <c r="H118" s="192" t="s">
        <v>2952</v>
      </c>
    </row>
    <row r="119" spans="1:8" ht="14.1" customHeight="1">
      <c r="A119" s="191">
        <v>104</v>
      </c>
      <c r="B119" s="192" t="s">
        <v>2953</v>
      </c>
      <c r="D119" s="191">
        <v>285</v>
      </c>
      <c r="E119" s="192" t="s">
        <v>2954</v>
      </c>
      <c r="G119" s="191">
        <v>459</v>
      </c>
      <c r="H119" s="192" t="s">
        <v>2955</v>
      </c>
    </row>
    <row r="120" spans="1:8" ht="14.1" customHeight="1">
      <c r="A120" s="191">
        <v>105</v>
      </c>
      <c r="B120" s="192" t="s">
        <v>2956</v>
      </c>
      <c r="D120" s="191">
        <v>287</v>
      </c>
      <c r="E120" s="192" t="s">
        <v>2957</v>
      </c>
      <c r="G120" s="191">
        <v>626</v>
      </c>
      <c r="H120" s="192" t="s">
        <v>993</v>
      </c>
    </row>
    <row r="121" spans="1:8" ht="14.1" customHeight="1">
      <c r="A121" s="191">
        <v>106</v>
      </c>
      <c r="B121" s="192" t="s">
        <v>4084</v>
      </c>
      <c r="D121" s="191">
        <v>288</v>
      </c>
      <c r="E121" s="192" t="s">
        <v>4085</v>
      </c>
      <c r="G121" s="191">
        <v>460</v>
      </c>
      <c r="H121" s="192" t="s">
        <v>4086</v>
      </c>
    </row>
    <row r="122" spans="1:8" ht="14.1" customHeight="1">
      <c r="A122" s="191">
        <v>107</v>
      </c>
      <c r="B122" s="192" t="s">
        <v>4087</v>
      </c>
      <c r="D122" s="191">
        <v>554</v>
      </c>
      <c r="E122" s="192" t="s">
        <v>4088</v>
      </c>
      <c r="G122" s="191">
        <v>461</v>
      </c>
      <c r="H122" s="192" t="s">
        <v>4089</v>
      </c>
    </row>
    <row r="123" spans="1:8" ht="14.1" customHeight="1">
      <c r="A123" s="191">
        <v>108</v>
      </c>
      <c r="B123" s="192" t="s">
        <v>4090</v>
      </c>
      <c r="D123" s="191">
        <v>289</v>
      </c>
      <c r="E123" s="192" t="s">
        <v>4091</v>
      </c>
      <c r="G123" s="191">
        <v>462</v>
      </c>
      <c r="H123" s="192" t="s">
        <v>4092</v>
      </c>
    </row>
    <row r="124" spans="1:8" ht="14.1" customHeight="1">
      <c r="A124" s="191">
        <v>110</v>
      </c>
      <c r="B124" s="192" t="s">
        <v>4093</v>
      </c>
      <c r="D124" s="191">
        <v>290</v>
      </c>
      <c r="E124" s="192" t="s">
        <v>4094</v>
      </c>
      <c r="G124" s="191">
        <v>463</v>
      </c>
      <c r="H124" s="192" t="s">
        <v>4095</v>
      </c>
    </row>
    <row r="125" spans="1:8" ht="14.1" customHeight="1">
      <c r="A125" s="191">
        <v>111</v>
      </c>
      <c r="B125" s="192" t="s">
        <v>4096</v>
      </c>
      <c r="D125" s="191">
        <v>537</v>
      </c>
      <c r="E125" s="192" t="s">
        <v>4097</v>
      </c>
      <c r="G125" s="191">
        <v>601</v>
      </c>
      <c r="H125" s="192" t="s">
        <v>4098</v>
      </c>
    </row>
    <row r="126" spans="1:8" ht="14.1" customHeight="1">
      <c r="A126" s="191">
        <v>113</v>
      </c>
      <c r="B126" s="192" t="s">
        <v>4099</v>
      </c>
      <c r="D126" s="191">
        <v>291</v>
      </c>
      <c r="E126" s="192" t="s">
        <v>4097</v>
      </c>
      <c r="G126" s="191">
        <v>464</v>
      </c>
      <c r="H126" s="192" t="s">
        <v>4100</v>
      </c>
    </row>
    <row r="127" spans="1:8" ht="14.1" customHeight="1">
      <c r="A127" s="191">
        <v>114</v>
      </c>
      <c r="B127" s="192" t="s">
        <v>4101</v>
      </c>
      <c r="D127" s="191">
        <v>292</v>
      </c>
      <c r="E127" s="192" t="s">
        <v>2958</v>
      </c>
      <c r="G127" s="191">
        <v>593</v>
      </c>
      <c r="H127" s="192" t="s">
        <v>2959</v>
      </c>
    </row>
    <row r="128" spans="1:8" ht="14.1" customHeight="1">
      <c r="A128" s="191">
        <v>619</v>
      </c>
      <c r="B128" s="192" t="s">
        <v>2960</v>
      </c>
      <c r="D128" s="191">
        <v>561</v>
      </c>
      <c r="E128" s="192" t="s">
        <v>2961</v>
      </c>
      <c r="G128" s="191">
        <v>466</v>
      </c>
      <c r="H128" s="192" t="s">
        <v>2962</v>
      </c>
    </row>
    <row r="129" spans="1:8" ht="14.1" customHeight="1">
      <c r="A129" s="191">
        <v>115</v>
      </c>
      <c r="B129" s="192" t="s">
        <v>2963</v>
      </c>
      <c r="D129" s="191">
        <v>293</v>
      </c>
      <c r="E129" s="192" t="s">
        <v>2964</v>
      </c>
      <c r="G129" s="191">
        <v>467</v>
      </c>
      <c r="H129" s="192" t="s">
        <v>2965</v>
      </c>
    </row>
    <row r="130" spans="1:8" ht="14.1" customHeight="1">
      <c r="A130" s="191">
        <v>116</v>
      </c>
      <c r="B130" s="192" t="s">
        <v>2966</v>
      </c>
      <c r="D130" s="191">
        <v>294</v>
      </c>
      <c r="E130" s="192" t="s">
        <v>2030</v>
      </c>
      <c r="G130" s="191">
        <v>468</v>
      </c>
      <c r="H130" s="192" t="s">
        <v>2031</v>
      </c>
    </row>
    <row r="131" spans="1:8" ht="14.1" customHeight="1">
      <c r="A131" s="191">
        <v>629</v>
      </c>
      <c r="B131" s="192" t="s">
        <v>2032</v>
      </c>
      <c r="D131" s="191">
        <v>296</v>
      </c>
      <c r="E131" s="192" t="s">
        <v>2033</v>
      </c>
      <c r="G131" s="191">
        <v>469</v>
      </c>
      <c r="H131" s="192" t="s">
        <v>2034</v>
      </c>
    </row>
    <row r="132" spans="1:8" ht="14.1" customHeight="1">
      <c r="A132" s="191">
        <v>117</v>
      </c>
      <c r="B132" s="192" t="s">
        <v>2035</v>
      </c>
      <c r="D132" s="191">
        <v>297</v>
      </c>
      <c r="E132" s="192" t="s">
        <v>2036</v>
      </c>
      <c r="G132" s="191">
        <v>471</v>
      </c>
      <c r="H132" s="192" t="s">
        <v>2037</v>
      </c>
    </row>
    <row r="133" spans="1:8" ht="14.1" customHeight="1">
      <c r="A133" s="191">
        <v>571</v>
      </c>
      <c r="B133" s="192" t="s">
        <v>820</v>
      </c>
      <c r="D133" s="191">
        <v>588</v>
      </c>
      <c r="E133" s="192" t="s">
        <v>821</v>
      </c>
      <c r="G133" s="191">
        <v>472</v>
      </c>
      <c r="H133" s="192" t="s">
        <v>822</v>
      </c>
    </row>
    <row r="134" spans="1:8" ht="14.1" customHeight="1">
      <c r="A134" s="191">
        <v>118</v>
      </c>
      <c r="B134" s="192" t="s">
        <v>823</v>
      </c>
      <c r="D134" s="191">
        <v>299</v>
      </c>
      <c r="E134" s="192" t="s">
        <v>824</v>
      </c>
      <c r="G134" s="191">
        <v>473</v>
      </c>
      <c r="H134" s="192" t="s">
        <v>3609</v>
      </c>
    </row>
    <row r="135" spans="1:8" ht="14.1" customHeight="1">
      <c r="A135" s="191">
        <v>119</v>
      </c>
      <c r="B135" s="192" t="s">
        <v>3610</v>
      </c>
      <c r="D135" s="191">
        <v>300</v>
      </c>
      <c r="E135" s="192" t="s">
        <v>3611</v>
      </c>
      <c r="G135" s="191">
        <v>474</v>
      </c>
      <c r="H135" s="192" t="s">
        <v>3612</v>
      </c>
    </row>
    <row r="136" spans="1:8" ht="14.1" customHeight="1">
      <c r="A136" s="191">
        <v>120</v>
      </c>
      <c r="B136" s="192" t="s">
        <v>3613</v>
      </c>
      <c r="D136" s="191">
        <v>301</v>
      </c>
      <c r="E136" s="192" t="s">
        <v>3614</v>
      </c>
      <c r="G136" s="191">
        <v>475</v>
      </c>
      <c r="H136" s="192" t="s">
        <v>3615</v>
      </c>
    </row>
    <row r="137" spans="1:8" ht="14.1" customHeight="1">
      <c r="A137" s="191">
        <v>121</v>
      </c>
      <c r="B137" s="192" t="s">
        <v>3616</v>
      </c>
      <c r="D137" s="191">
        <v>302</v>
      </c>
      <c r="E137" s="192" t="s">
        <v>3617</v>
      </c>
      <c r="G137" s="191">
        <v>541</v>
      </c>
      <c r="H137" s="192" t="s">
        <v>3618</v>
      </c>
    </row>
    <row r="138" spans="1:8" ht="14.1" customHeight="1">
      <c r="A138" s="191">
        <v>122</v>
      </c>
      <c r="B138" s="192" t="s">
        <v>3619</v>
      </c>
      <c r="D138" s="191">
        <v>303</v>
      </c>
      <c r="E138" s="192" t="s">
        <v>3620</v>
      </c>
      <c r="G138" s="191">
        <v>476</v>
      </c>
      <c r="H138" s="192" t="s">
        <v>3621</v>
      </c>
    </row>
    <row r="139" spans="1:8" ht="14.1" customHeight="1">
      <c r="A139" s="191">
        <v>123</v>
      </c>
      <c r="B139" s="192" t="s">
        <v>3622</v>
      </c>
      <c r="D139" s="191">
        <v>304</v>
      </c>
      <c r="E139" s="192" t="s">
        <v>3623</v>
      </c>
      <c r="G139" s="191">
        <v>477</v>
      </c>
      <c r="H139" s="192" t="s">
        <v>2312</v>
      </c>
    </row>
    <row r="140" spans="1:8" ht="14.1" customHeight="1">
      <c r="A140" s="191">
        <v>124</v>
      </c>
      <c r="B140" s="192" t="s">
        <v>1010</v>
      </c>
      <c r="D140" s="191">
        <v>306</v>
      </c>
      <c r="E140" s="192" t="s">
        <v>1011</v>
      </c>
      <c r="G140" s="191">
        <v>478</v>
      </c>
      <c r="H140" s="192" t="s">
        <v>1012</v>
      </c>
    </row>
    <row r="141" spans="1:8" ht="14.1" customHeight="1">
      <c r="A141" s="191">
        <v>618</v>
      </c>
      <c r="B141" s="192" t="s">
        <v>1013</v>
      </c>
      <c r="D141" s="191">
        <v>307</v>
      </c>
      <c r="E141" s="192" t="s">
        <v>1014</v>
      </c>
      <c r="G141" s="191">
        <v>565</v>
      </c>
      <c r="H141" s="192" t="s">
        <v>1015</v>
      </c>
    </row>
    <row r="142" spans="1:8" ht="14.1" customHeight="1">
      <c r="A142" s="191">
        <v>125</v>
      </c>
      <c r="B142" s="192" t="s">
        <v>1016</v>
      </c>
      <c r="D142" s="191">
        <v>308</v>
      </c>
      <c r="E142" s="192" t="s">
        <v>1017</v>
      </c>
      <c r="G142" s="191">
        <v>558</v>
      </c>
      <c r="H142" s="192" t="s">
        <v>1018</v>
      </c>
    </row>
    <row r="143" spans="1:8" ht="14.1" customHeight="1">
      <c r="A143" s="191">
        <v>569</v>
      </c>
      <c r="B143" s="192" t="s">
        <v>3021</v>
      </c>
      <c r="D143" s="191">
        <v>605</v>
      </c>
      <c r="E143" s="192" t="s">
        <v>3022</v>
      </c>
      <c r="G143" s="191">
        <v>480</v>
      </c>
      <c r="H143" s="192" t="s">
        <v>3023</v>
      </c>
    </row>
    <row r="144" spans="1:8" ht="14.1" customHeight="1">
      <c r="A144" s="193">
        <v>127</v>
      </c>
      <c r="B144" s="194" t="s">
        <v>3024</v>
      </c>
      <c r="D144" s="193">
        <v>309</v>
      </c>
      <c r="E144" s="194" t="s">
        <v>3025</v>
      </c>
      <c r="G144" s="193">
        <v>481</v>
      </c>
      <c r="H144" s="194" t="s">
        <v>3026</v>
      </c>
    </row>
    <row r="145" spans="1:8" ht="14.1" customHeight="1">
      <c r="A145" s="193">
        <v>129</v>
      </c>
      <c r="B145" s="194" t="s">
        <v>3027</v>
      </c>
      <c r="D145" s="193">
        <v>542</v>
      </c>
      <c r="E145" s="194" t="s">
        <v>3028</v>
      </c>
      <c r="G145" s="193">
        <v>483</v>
      </c>
      <c r="H145" s="194" t="s">
        <v>1691</v>
      </c>
    </row>
    <row r="146" spans="1:8" ht="14.1" customHeight="1">
      <c r="A146" s="193">
        <v>604</v>
      </c>
      <c r="B146" s="194" t="s">
        <v>1692</v>
      </c>
      <c r="D146" s="193">
        <v>311</v>
      </c>
      <c r="E146" s="194" t="s">
        <v>1693</v>
      </c>
      <c r="G146" s="193">
        <v>484</v>
      </c>
      <c r="H146" s="194" t="s">
        <v>1694</v>
      </c>
    </row>
    <row r="147" spans="1:8" ht="14.1" customHeight="1">
      <c r="A147" s="193">
        <v>130</v>
      </c>
      <c r="B147" s="194" t="s">
        <v>4294</v>
      </c>
      <c r="D147" s="193">
        <v>312</v>
      </c>
      <c r="E147" s="194" t="s">
        <v>4295</v>
      </c>
      <c r="G147" s="193">
        <v>485</v>
      </c>
      <c r="H147" s="194" t="s">
        <v>2352</v>
      </c>
    </row>
    <row r="148" spans="1:8" ht="14.1" customHeight="1">
      <c r="A148" s="193">
        <v>131</v>
      </c>
      <c r="B148" s="194" t="s">
        <v>2353</v>
      </c>
      <c r="D148" s="193">
        <v>313</v>
      </c>
      <c r="E148" s="194" t="s">
        <v>2354</v>
      </c>
      <c r="G148" s="193">
        <v>486</v>
      </c>
      <c r="H148" s="194" t="s">
        <v>2355</v>
      </c>
    </row>
    <row r="149" spans="1:8" ht="14.1" customHeight="1">
      <c r="A149" s="193">
        <v>132</v>
      </c>
      <c r="B149" s="194" t="s">
        <v>662</v>
      </c>
      <c r="D149" s="193">
        <v>314</v>
      </c>
      <c r="E149" s="194" t="s">
        <v>663</v>
      </c>
      <c r="G149" s="193">
        <v>487</v>
      </c>
      <c r="H149" s="194" t="s">
        <v>664</v>
      </c>
    </row>
    <row r="150" spans="1:8" ht="14.1" customHeight="1">
      <c r="A150" s="193">
        <v>134</v>
      </c>
      <c r="B150" s="194" t="s">
        <v>665</v>
      </c>
      <c r="D150" s="193">
        <v>535</v>
      </c>
      <c r="E150" s="194" t="s">
        <v>666</v>
      </c>
      <c r="G150" s="193">
        <v>488</v>
      </c>
      <c r="H150" s="194" t="s">
        <v>667</v>
      </c>
    </row>
    <row r="151" spans="1:8" ht="14.1" customHeight="1">
      <c r="A151" s="193">
        <v>135</v>
      </c>
      <c r="B151" s="194" t="s">
        <v>668</v>
      </c>
      <c r="D151" s="193">
        <v>315</v>
      </c>
      <c r="E151" s="194" t="s">
        <v>669</v>
      </c>
      <c r="G151" s="193">
        <v>489</v>
      </c>
      <c r="H151" s="194" t="s">
        <v>670</v>
      </c>
    </row>
    <row r="152" spans="1:8" ht="14.1" customHeight="1">
      <c r="A152" s="193">
        <v>136</v>
      </c>
      <c r="B152" s="194" t="s">
        <v>671</v>
      </c>
      <c r="D152" s="193">
        <v>316</v>
      </c>
      <c r="E152" s="194" t="s">
        <v>672</v>
      </c>
      <c r="G152" s="193">
        <v>490</v>
      </c>
      <c r="H152" s="194" t="s">
        <v>673</v>
      </c>
    </row>
    <row r="153" spans="1:8" ht="14.1" customHeight="1">
      <c r="A153" s="193">
        <v>137</v>
      </c>
      <c r="B153" s="194" t="s">
        <v>674</v>
      </c>
      <c r="D153" s="193">
        <v>317</v>
      </c>
      <c r="E153" s="194" t="s">
        <v>675</v>
      </c>
      <c r="G153" s="193">
        <v>491</v>
      </c>
      <c r="H153" s="194" t="s">
        <v>676</v>
      </c>
    </row>
    <row r="154" spans="1:8" ht="14.1" customHeight="1">
      <c r="A154" s="193">
        <v>138</v>
      </c>
      <c r="B154" s="194" t="s">
        <v>677</v>
      </c>
      <c r="D154" s="193">
        <v>318</v>
      </c>
      <c r="E154" s="194" t="s">
        <v>678</v>
      </c>
      <c r="G154" s="193">
        <v>492</v>
      </c>
      <c r="H154" s="194" t="s">
        <v>679</v>
      </c>
    </row>
    <row r="155" spans="1:8" ht="14.1" customHeight="1">
      <c r="A155" s="193">
        <v>139</v>
      </c>
      <c r="B155" s="194" t="s">
        <v>680</v>
      </c>
      <c r="D155" s="193">
        <v>320</v>
      </c>
      <c r="E155" s="194" t="s">
        <v>681</v>
      </c>
      <c r="G155" s="193">
        <v>493</v>
      </c>
      <c r="H155" s="194" t="s">
        <v>682</v>
      </c>
    </row>
    <row r="156" spans="1:8" ht="14.1" customHeight="1">
      <c r="A156" s="193">
        <v>140</v>
      </c>
      <c r="B156" s="194" t="s">
        <v>683</v>
      </c>
      <c r="D156" s="193">
        <v>321</v>
      </c>
      <c r="E156" s="194" t="s">
        <v>684</v>
      </c>
      <c r="G156" s="193">
        <v>494</v>
      </c>
      <c r="H156" s="194" t="s">
        <v>685</v>
      </c>
    </row>
    <row r="157" spans="1:8" ht="14.1" customHeight="1">
      <c r="A157" s="193">
        <v>141</v>
      </c>
      <c r="B157" s="194" t="s">
        <v>686</v>
      </c>
      <c r="D157" s="193">
        <v>323</v>
      </c>
      <c r="E157" s="194" t="s">
        <v>687</v>
      </c>
      <c r="G157" s="193">
        <v>495</v>
      </c>
      <c r="H157" s="194" t="s">
        <v>688</v>
      </c>
    </row>
    <row r="158" spans="1:8" ht="14.1" customHeight="1">
      <c r="A158" s="193">
        <v>510</v>
      </c>
      <c r="B158" s="194" t="s">
        <v>689</v>
      </c>
      <c r="D158" s="193">
        <v>324</v>
      </c>
      <c r="E158" s="194" t="s">
        <v>690</v>
      </c>
      <c r="G158" s="193">
        <v>497</v>
      </c>
      <c r="H158" s="194" t="s">
        <v>691</v>
      </c>
    </row>
    <row r="159" spans="1:8" ht="14.1" customHeight="1">
      <c r="A159" s="193">
        <v>144</v>
      </c>
      <c r="B159" s="194" t="s">
        <v>692</v>
      </c>
      <c r="D159" s="193">
        <v>325</v>
      </c>
      <c r="E159" s="194" t="s">
        <v>693</v>
      </c>
      <c r="G159" s="193">
        <v>498</v>
      </c>
      <c r="H159" s="194" t="s">
        <v>1761</v>
      </c>
    </row>
    <row r="160" spans="1:8" ht="14.1" customHeight="1">
      <c r="A160" s="193">
        <v>145</v>
      </c>
      <c r="B160" s="194" t="s">
        <v>1762</v>
      </c>
      <c r="D160" s="193">
        <v>326</v>
      </c>
      <c r="E160" s="194" t="s">
        <v>1763</v>
      </c>
      <c r="G160" s="193">
        <v>579</v>
      </c>
      <c r="H160" s="194" t="s">
        <v>1607</v>
      </c>
    </row>
    <row r="161" spans="1:8" ht="14.1" customHeight="1">
      <c r="A161" s="193">
        <v>146</v>
      </c>
      <c r="B161" s="194" t="s">
        <v>1608</v>
      </c>
      <c r="D161" s="193">
        <v>327</v>
      </c>
      <c r="E161" s="194" t="s">
        <v>1609</v>
      </c>
      <c r="G161" s="193">
        <v>499</v>
      </c>
      <c r="H161" s="194" t="s">
        <v>1610</v>
      </c>
    </row>
    <row r="162" spans="1:8" ht="14.1" customHeight="1">
      <c r="A162" s="193">
        <v>148</v>
      </c>
      <c r="B162" s="194" t="s">
        <v>1611</v>
      </c>
      <c r="D162" s="193">
        <v>328</v>
      </c>
      <c r="E162" s="194" t="s">
        <v>1612</v>
      </c>
      <c r="G162" s="193">
        <v>500</v>
      </c>
      <c r="H162" s="194" t="s">
        <v>1613</v>
      </c>
    </row>
    <row r="163" spans="1:8" ht="14.1" customHeight="1">
      <c r="A163" s="193">
        <v>149</v>
      </c>
      <c r="B163" s="194" t="s">
        <v>1614</v>
      </c>
      <c r="D163" s="193">
        <v>329</v>
      </c>
      <c r="E163" s="194" t="s">
        <v>1615</v>
      </c>
      <c r="G163" s="193">
        <v>502</v>
      </c>
      <c r="H163" s="194" t="s">
        <v>1616</v>
      </c>
    </row>
    <row r="164" spans="1:8" ht="14.1" customHeight="1">
      <c r="A164" s="193">
        <v>150</v>
      </c>
      <c r="B164" s="194" t="s">
        <v>1617</v>
      </c>
      <c r="D164" s="193">
        <v>330</v>
      </c>
      <c r="E164" s="194" t="s">
        <v>1618</v>
      </c>
      <c r="G164" s="193">
        <v>584</v>
      </c>
      <c r="H164" s="194" t="s">
        <v>1619</v>
      </c>
    </row>
    <row r="165" spans="1:8" ht="14.1" customHeight="1">
      <c r="A165" s="193">
        <v>152</v>
      </c>
      <c r="B165" s="194" t="s">
        <v>1620</v>
      </c>
      <c r="D165" s="193">
        <v>581</v>
      </c>
      <c r="E165" s="194" t="s">
        <v>1621</v>
      </c>
      <c r="G165" s="193">
        <v>503</v>
      </c>
      <c r="H165" s="194" t="s">
        <v>1622</v>
      </c>
    </row>
    <row r="166" spans="1:8" ht="14.1" customHeight="1">
      <c r="A166" s="193">
        <v>153</v>
      </c>
      <c r="B166" s="194" t="s">
        <v>1623</v>
      </c>
      <c r="D166" s="193">
        <v>331</v>
      </c>
      <c r="E166" s="194" t="s">
        <v>1624</v>
      </c>
      <c r="G166" s="193">
        <v>504</v>
      </c>
      <c r="H166" s="194" t="s">
        <v>1625</v>
      </c>
    </row>
    <row r="167" spans="1:8" ht="14.1" customHeight="1">
      <c r="A167" s="193">
        <v>154</v>
      </c>
      <c r="B167" s="194" t="s">
        <v>1626</v>
      </c>
      <c r="D167" s="193">
        <v>332</v>
      </c>
      <c r="E167" s="194" t="s">
        <v>1627</v>
      </c>
      <c r="G167" s="193">
        <v>505</v>
      </c>
      <c r="H167" s="194" t="s">
        <v>1628</v>
      </c>
    </row>
    <row r="168" spans="1:8" ht="14.1" customHeight="1">
      <c r="A168" s="193">
        <v>155</v>
      </c>
      <c r="B168" s="194" t="s">
        <v>1629</v>
      </c>
      <c r="D168" s="193">
        <v>333</v>
      </c>
      <c r="E168" s="194" t="s">
        <v>1630</v>
      </c>
      <c r="G168" s="193">
        <v>506</v>
      </c>
      <c r="H168" s="194" t="s">
        <v>1631</v>
      </c>
    </row>
    <row r="169" spans="1:8" ht="14.1" customHeight="1">
      <c r="A169" s="193">
        <v>156</v>
      </c>
      <c r="B169" s="194" t="s">
        <v>1632</v>
      </c>
      <c r="D169" s="193">
        <v>334</v>
      </c>
      <c r="E169" s="194" t="s">
        <v>1633</v>
      </c>
      <c r="G169" s="193">
        <v>507</v>
      </c>
      <c r="H169" s="194" t="s">
        <v>1634</v>
      </c>
    </row>
    <row r="170" spans="1:8" ht="14.1" customHeight="1">
      <c r="A170" s="193">
        <v>158</v>
      </c>
      <c r="B170" s="194" t="s">
        <v>1635</v>
      </c>
      <c r="D170" s="193">
        <v>455</v>
      </c>
      <c r="E170" s="194" t="s">
        <v>1636</v>
      </c>
      <c r="G170" s="193">
        <v>508</v>
      </c>
      <c r="H170" s="194" t="s">
        <v>1637</v>
      </c>
    </row>
    <row r="171" spans="1:8" ht="14.1" customHeight="1">
      <c r="A171" s="193">
        <v>159</v>
      </c>
      <c r="B171" s="194" t="s">
        <v>1638</v>
      </c>
      <c r="D171" s="193">
        <v>335</v>
      </c>
      <c r="E171" s="194" t="s">
        <v>1639</v>
      </c>
      <c r="G171" s="193">
        <v>509</v>
      </c>
      <c r="H171" s="194" t="s">
        <v>1640</v>
      </c>
    </row>
    <row r="172" spans="1:8" ht="14.1" customHeight="1">
      <c r="A172" s="193">
        <v>161</v>
      </c>
      <c r="B172" s="194" t="s">
        <v>1641</v>
      </c>
      <c r="D172" s="193">
        <v>337</v>
      </c>
      <c r="E172" s="194" t="s">
        <v>1642</v>
      </c>
      <c r="G172" s="193">
        <v>511</v>
      </c>
      <c r="H172" s="194" t="s">
        <v>1643</v>
      </c>
    </row>
    <row r="173" spans="1:8" ht="14.1" customHeight="1">
      <c r="A173" s="193">
        <v>609</v>
      </c>
      <c r="B173" s="194" t="s">
        <v>1644</v>
      </c>
      <c r="D173" s="193">
        <v>338</v>
      </c>
      <c r="E173" s="194" t="s">
        <v>1645</v>
      </c>
      <c r="G173" s="193">
        <v>512</v>
      </c>
      <c r="H173" s="194" t="s">
        <v>1646</v>
      </c>
    </row>
    <row r="174" spans="1:8" ht="14.1" customHeight="1">
      <c r="A174" s="193">
        <v>163</v>
      </c>
      <c r="B174" s="194" t="s">
        <v>1647</v>
      </c>
      <c r="D174" s="193">
        <v>339</v>
      </c>
      <c r="E174" s="194" t="s">
        <v>1648</v>
      </c>
      <c r="G174" s="193">
        <v>513</v>
      </c>
      <c r="H174" s="194" t="s">
        <v>2913</v>
      </c>
    </row>
    <row r="175" spans="1:8" ht="14.1" customHeight="1">
      <c r="A175" s="193">
        <v>164</v>
      </c>
      <c r="B175" s="194" t="s">
        <v>2914</v>
      </c>
      <c r="D175" s="193">
        <v>340</v>
      </c>
      <c r="E175" s="194" t="s">
        <v>2915</v>
      </c>
      <c r="G175" s="193">
        <v>514</v>
      </c>
      <c r="H175" s="194" t="s">
        <v>2916</v>
      </c>
    </row>
    <row r="176" spans="1:8" ht="14.1" customHeight="1">
      <c r="A176" s="193">
        <v>165</v>
      </c>
      <c r="B176" s="194" t="s">
        <v>2917</v>
      </c>
      <c r="D176" s="193">
        <v>271</v>
      </c>
      <c r="E176" s="194" t="s">
        <v>2489</v>
      </c>
      <c r="G176" s="193">
        <v>516</v>
      </c>
      <c r="H176" s="194" t="s">
        <v>367</v>
      </c>
    </row>
    <row r="177" spans="1:8" ht="14.1" customHeight="1">
      <c r="A177" s="193">
        <v>599</v>
      </c>
      <c r="B177" s="194" t="s">
        <v>1323</v>
      </c>
      <c r="D177" s="193">
        <v>616</v>
      </c>
      <c r="E177" s="194" t="s">
        <v>1324</v>
      </c>
      <c r="G177" s="193">
        <v>625</v>
      </c>
      <c r="H177" s="194" t="s">
        <v>1325</v>
      </c>
    </row>
    <row r="178" spans="1:8" ht="14.1" customHeight="1">
      <c r="A178" s="193">
        <v>166</v>
      </c>
      <c r="B178" s="194" t="s">
        <v>1326</v>
      </c>
      <c r="D178" s="193">
        <v>341</v>
      </c>
      <c r="E178" s="194" t="s">
        <v>1327</v>
      </c>
      <c r="G178" s="193">
        <v>517</v>
      </c>
      <c r="H178" s="194" t="s">
        <v>1328</v>
      </c>
    </row>
    <row r="179" spans="1:8" ht="14.1" customHeight="1">
      <c r="A179" s="193">
        <v>167</v>
      </c>
      <c r="B179" s="194" t="s">
        <v>1329</v>
      </c>
      <c r="D179" s="193">
        <v>342</v>
      </c>
      <c r="E179" s="194" t="s">
        <v>1330</v>
      </c>
      <c r="G179" s="193">
        <v>518</v>
      </c>
      <c r="H179" s="194" t="s">
        <v>1331</v>
      </c>
    </row>
    <row r="180" spans="1:8" ht="14.1" customHeight="1">
      <c r="A180" s="193">
        <v>168</v>
      </c>
      <c r="B180" s="194" t="s">
        <v>1332</v>
      </c>
      <c r="D180" s="193">
        <v>343</v>
      </c>
      <c r="E180" s="194" t="s">
        <v>1333</v>
      </c>
      <c r="G180" s="193">
        <v>519</v>
      </c>
      <c r="H180" s="194" t="s">
        <v>1334</v>
      </c>
    </row>
    <row r="181" spans="1:8" ht="14.1" customHeight="1">
      <c r="A181" s="193">
        <v>169</v>
      </c>
      <c r="B181" s="194" t="s">
        <v>1335</v>
      </c>
      <c r="D181" s="193">
        <v>544</v>
      </c>
      <c r="E181" s="194" t="s">
        <v>1336</v>
      </c>
      <c r="G181" s="193">
        <v>520</v>
      </c>
      <c r="H181" s="194" t="s">
        <v>1337</v>
      </c>
    </row>
    <row r="182" spans="1:8" ht="14.1" customHeight="1">
      <c r="A182" s="193">
        <v>170</v>
      </c>
      <c r="B182" s="194" t="s">
        <v>1338</v>
      </c>
      <c r="D182" s="193">
        <v>344</v>
      </c>
      <c r="E182" s="194" t="s">
        <v>1339</v>
      </c>
      <c r="G182" s="193">
        <v>595</v>
      </c>
      <c r="H182" s="194" t="s">
        <v>1340</v>
      </c>
    </row>
    <row r="183" spans="1:8" ht="14.1" customHeight="1">
      <c r="A183" s="193">
        <v>171</v>
      </c>
      <c r="B183" s="194" t="s">
        <v>1341</v>
      </c>
      <c r="D183" s="193">
        <v>345</v>
      </c>
      <c r="E183" s="194" t="s">
        <v>1342</v>
      </c>
      <c r="G183" s="193">
        <v>521</v>
      </c>
      <c r="H183" s="194" t="s">
        <v>1343</v>
      </c>
    </row>
    <row r="184" spans="1:8" ht="14.1" customHeight="1">
      <c r="A184" s="193">
        <v>552</v>
      </c>
      <c r="B184" s="194" t="s">
        <v>1344</v>
      </c>
      <c r="D184" s="193">
        <v>346</v>
      </c>
      <c r="E184" s="194" t="s">
        <v>1345</v>
      </c>
      <c r="G184" s="193">
        <v>133</v>
      </c>
      <c r="H184" s="194" t="s">
        <v>1346</v>
      </c>
    </row>
    <row r="185" spans="1:8" ht="14.1" customHeight="1">
      <c r="A185" s="193">
        <v>172</v>
      </c>
      <c r="B185" s="194" t="s">
        <v>1347</v>
      </c>
      <c r="D185" s="193">
        <v>347</v>
      </c>
      <c r="E185" s="194" t="s">
        <v>1348</v>
      </c>
      <c r="G185" s="193">
        <v>522</v>
      </c>
      <c r="H185" s="194" t="s">
        <v>1349</v>
      </c>
    </row>
    <row r="186" spans="1:8" ht="14.1" customHeight="1">
      <c r="A186" s="193">
        <v>173</v>
      </c>
      <c r="B186" s="194" t="s">
        <v>1350</v>
      </c>
      <c r="D186" s="193">
        <v>348</v>
      </c>
      <c r="E186" s="194" t="s">
        <v>1351</v>
      </c>
      <c r="G186" s="193">
        <v>543</v>
      </c>
      <c r="H186" s="194" t="s">
        <v>1352</v>
      </c>
    </row>
    <row r="187" spans="1:8" ht="14.1" customHeight="1">
      <c r="A187" s="193">
        <v>559</v>
      </c>
      <c r="B187" s="194" t="s">
        <v>1353</v>
      </c>
      <c r="D187" s="193">
        <v>349</v>
      </c>
      <c r="E187" s="194" t="s">
        <v>1354</v>
      </c>
      <c r="G187" s="193">
        <v>523</v>
      </c>
      <c r="H187" s="194" t="s">
        <v>1355</v>
      </c>
    </row>
    <row r="188" spans="1:8" ht="14.1" customHeight="1">
      <c r="A188" s="193">
        <v>560</v>
      </c>
      <c r="B188" s="194" t="s">
        <v>1356</v>
      </c>
      <c r="D188" s="193">
        <v>350</v>
      </c>
      <c r="E188" s="194" t="s">
        <v>1357</v>
      </c>
      <c r="G188" s="193">
        <v>524</v>
      </c>
      <c r="H188" s="194" t="s">
        <v>1358</v>
      </c>
    </row>
    <row r="189" spans="1:8" ht="14.1" customHeight="1">
      <c r="A189" s="193">
        <v>623</v>
      </c>
      <c r="B189" s="194" t="s">
        <v>1359</v>
      </c>
      <c r="D189" s="193">
        <v>573</v>
      </c>
      <c r="E189" s="194" t="s">
        <v>1360</v>
      </c>
      <c r="G189" s="193">
        <v>525</v>
      </c>
      <c r="H189" s="194" t="s">
        <v>1361</v>
      </c>
    </row>
    <row r="190" spans="1:8" ht="14.1" customHeight="1">
      <c r="A190" s="193">
        <v>175</v>
      </c>
      <c r="B190" s="194" t="s">
        <v>1362</v>
      </c>
      <c r="D190" s="193">
        <v>351</v>
      </c>
      <c r="E190" s="194" t="s">
        <v>1363</v>
      </c>
      <c r="G190" s="193">
        <v>526</v>
      </c>
      <c r="H190" s="194" t="s">
        <v>1364</v>
      </c>
    </row>
    <row r="191" spans="1:8" ht="14.1" customHeight="1">
      <c r="A191" s="193">
        <v>176</v>
      </c>
      <c r="B191" s="194" t="s">
        <v>1365</v>
      </c>
      <c r="D191" s="193">
        <v>352</v>
      </c>
      <c r="E191" s="194" t="s">
        <v>1366</v>
      </c>
      <c r="G191" s="193">
        <v>527</v>
      </c>
      <c r="H191" s="194" t="s">
        <v>1367</v>
      </c>
    </row>
    <row r="192" spans="1:8" ht="14.1" customHeight="1">
      <c r="A192" s="193">
        <v>177</v>
      </c>
      <c r="B192" s="194" t="s">
        <v>998</v>
      </c>
      <c r="D192" s="193">
        <v>354</v>
      </c>
      <c r="E192" s="194" t="s">
        <v>999</v>
      </c>
      <c r="G192" s="193">
        <v>528</v>
      </c>
      <c r="H192" s="194" t="s">
        <v>1000</v>
      </c>
    </row>
    <row r="193" spans="1:8" ht="14.1" customHeight="1">
      <c r="A193" s="193">
        <v>178</v>
      </c>
      <c r="B193" s="194" t="s">
        <v>1672</v>
      </c>
      <c r="D193" s="193">
        <v>355</v>
      </c>
      <c r="E193" s="194" t="s">
        <v>1673</v>
      </c>
      <c r="G193" s="193">
        <v>566</v>
      </c>
      <c r="H193" s="194" t="s">
        <v>1674</v>
      </c>
    </row>
    <row r="194" spans="1:8" ht="14.1" customHeight="1">
      <c r="A194" s="193">
        <v>179</v>
      </c>
      <c r="B194" s="194" t="s">
        <v>1675</v>
      </c>
      <c r="D194" s="193">
        <v>356</v>
      </c>
      <c r="E194" s="194" t="s">
        <v>1676</v>
      </c>
      <c r="G194" s="193">
        <v>530</v>
      </c>
      <c r="H194" s="194" t="s">
        <v>1677</v>
      </c>
    </row>
    <row r="195" spans="1:8" ht="14.1" customHeight="1">
      <c r="A195" s="193">
        <v>596</v>
      </c>
      <c r="B195" s="194" t="s">
        <v>3003</v>
      </c>
      <c r="D195" s="193">
        <v>589</v>
      </c>
      <c r="E195" s="194" t="s">
        <v>3004</v>
      </c>
      <c r="G195" s="193">
        <v>531</v>
      </c>
      <c r="H195" s="194" t="s">
        <v>3005</v>
      </c>
    </row>
    <row r="196" spans="1:8" ht="14.1" customHeight="1">
      <c r="A196" s="193">
        <v>180</v>
      </c>
      <c r="B196" s="194" t="s">
        <v>3006</v>
      </c>
      <c r="D196" s="193">
        <v>620</v>
      </c>
      <c r="E196" s="194" t="s">
        <v>3007</v>
      </c>
      <c r="G196" s="193">
        <v>540</v>
      </c>
      <c r="H196" s="194" t="s">
        <v>3008</v>
      </c>
    </row>
    <row r="197" spans="1:8" ht="14.1" customHeight="1">
      <c r="A197" s="193">
        <v>181</v>
      </c>
      <c r="B197" s="194" t="s">
        <v>3009</v>
      </c>
      <c r="D197" s="193">
        <v>590</v>
      </c>
      <c r="E197" s="194" t="s">
        <v>3264</v>
      </c>
      <c r="G197" s="193">
        <v>602</v>
      </c>
      <c r="H197" s="194" t="s">
        <v>3265</v>
      </c>
    </row>
    <row r="198" spans="1:8" ht="14.1" customHeight="1">
      <c r="A198" s="193">
        <v>597</v>
      </c>
      <c r="B198" s="194" t="s">
        <v>3290</v>
      </c>
      <c r="D198" s="193">
        <v>357</v>
      </c>
      <c r="E198" s="194" t="s">
        <v>3291</v>
      </c>
      <c r="G198" s="193">
        <v>534</v>
      </c>
      <c r="H198" s="194" t="s">
        <v>3292</v>
      </c>
    </row>
    <row r="199" spans="1:8" ht="14.1" customHeight="1">
      <c r="A199" s="193">
        <v>183</v>
      </c>
      <c r="B199" s="194" t="s">
        <v>3293</v>
      </c>
      <c r="D199" s="193">
        <v>583</v>
      </c>
      <c r="E199" s="194" t="s">
        <v>3294</v>
      </c>
      <c r="G199" s="195"/>
      <c r="H199" s="196"/>
    </row>
    <row r="200" spans="1:8" ht="14.1" customHeight="1">
      <c r="A200" s="197">
        <v>184</v>
      </c>
      <c r="B200" s="198" t="s">
        <v>3295</v>
      </c>
      <c r="D200" s="197">
        <v>574</v>
      </c>
      <c r="E200" s="198" t="s">
        <v>3294</v>
      </c>
      <c r="G200" s="199"/>
      <c r="H200" s="200"/>
    </row>
    <row r="201" spans="1:8" ht="5.0999999999999996" customHeight="1"/>
    <row r="202" spans="1:8" ht="30" customHeight="1">
      <c r="A202" s="499" t="s">
        <v>1720</v>
      </c>
      <c r="B202" s="500"/>
      <c r="C202" s="501" t="s">
        <v>3917</v>
      </c>
      <c r="D202" s="502"/>
      <c r="E202" s="503"/>
      <c r="F202" s="501" t="s">
        <v>3168</v>
      </c>
      <c r="G202" s="502"/>
      <c r="H202" s="503"/>
    </row>
    <row r="203" spans="1:8" ht="15" customHeight="1">
      <c r="A203" s="201" t="s">
        <v>4050</v>
      </c>
      <c r="B203" s="475" t="s">
        <v>576</v>
      </c>
      <c r="C203" s="476"/>
      <c r="D203" s="476"/>
      <c r="E203" s="476"/>
      <c r="F203" s="476"/>
      <c r="G203" s="476"/>
      <c r="H203" s="476"/>
    </row>
    <row r="204" spans="1:8" ht="15" customHeight="1">
      <c r="A204" s="349">
        <v>10</v>
      </c>
      <c r="B204" s="202" t="s">
        <v>2046</v>
      </c>
      <c r="C204" s="333"/>
      <c r="D204" s="333"/>
      <c r="E204" s="333"/>
      <c r="F204" s="333"/>
      <c r="G204" s="333"/>
      <c r="H204" s="334"/>
    </row>
    <row r="205" spans="1:8" ht="15" customHeight="1">
      <c r="A205" s="350">
        <v>11</v>
      </c>
      <c r="B205" s="324" t="s">
        <v>207</v>
      </c>
      <c r="C205" s="335"/>
      <c r="D205" s="335"/>
      <c r="E205" s="335"/>
      <c r="F205" s="335"/>
      <c r="G205" s="335"/>
      <c r="H205" s="336"/>
    </row>
    <row r="206" spans="1:8" ht="15" customHeight="1">
      <c r="A206" s="348">
        <v>12</v>
      </c>
      <c r="B206" s="203" t="s">
        <v>738</v>
      </c>
      <c r="C206" s="337"/>
      <c r="D206" s="337"/>
      <c r="E206" s="337"/>
      <c r="F206" s="337"/>
      <c r="G206" s="337"/>
      <c r="H206" s="338"/>
    </row>
    <row r="207" spans="1:8" ht="15" customHeight="1">
      <c r="A207" s="348">
        <v>13</v>
      </c>
      <c r="B207" s="203" t="s">
        <v>4239</v>
      </c>
      <c r="C207" s="337"/>
      <c r="D207" s="337"/>
      <c r="E207" s="337"/>
      <c r="F207" s="337"/>
      <c r="G207" s="337"/>
      <c r="H207" s="338"/>
    </row>
    <row r="208" spans="1:8" ht="15" customHeight="1">
      <c r="A208" s="348">
        <v>15</v>
      </c>
      <c r="B208" s="203" t="s">
        <v>4174</v>
      </c>
      <c r="C208" s="337"/>
      <c r="D208" s="337"/>
      <c r="E208" s="337"/>
      <c r="F208" s="337"/>
      <c r="G208" s="337"/>
      <c r="H208" s="338"/>
    </row>
    <row r="209" spans="1:8" ht="15" customHeight="1">
      <c r="A209" s="348">
        <v>17</v>
      </c>
      <c r="B209" s="203" t="s">
        <v>4102</v>
      </c>
      <c r="C209" s="337"/>
      <c r="D209" s="337"/>
      <c r="E209" s="337"/>
      <c r="F209" s="337"/>
      <c r="G209" s="337"/>
      <c r="H209" s="338"/>
    </row>
    <row r="210" spans="1:8" ht="15" customHeight="1">
      <c r="A210" s="348">
        <v>18</v>
      </c>
      <c r="B210" s="203" t="s">
        <v>2835</v>
      </c>
      <c r="C210" s="337"/>
      <c r="D210" s="337"/>
      <c r="E210" s="337"/>
      <c r="F210" s="337"/>
      <c r="G210" s="337"/>
      <c r="H210" s="338"/>
    </row>
    <row r="211" spans="1:8" ht="15" customHeight="1">
      <c r="A211" s="348">
        <v>20</v>
      </c>
      <c r="B211" s="203" t="s">
        <v>4103</v>
      </c>
      <c r="C211" s="337"/>
      <c r="D211" s="337"/>
      <c r="E211" s="337"/>
      <c r="F211" s="337"/>
      <c r="G211" s="337"/>
      <c r="H211" s="338"/>
    </row>
    <row r="212" spans="1:8" ht="15" customHeight="1">
      <c r="A212" s="348">
        <v>25</v>
      </c>
      <c r="B212" s="203" t="s">
        <v>4104</v>
      </c>
      <c r="C212" s="337"/>
      <c r="D212" s="337"/>
      <c r="E212" s="337"/>
      <c r="F212" s="337"/>
      <c r="G212" s="337"/>
      <c r="H212" s="338"/>
    </row>
    <row r="213" spans="1:8" ht="15" customHeight="1">
      <c r="A213" s="348">
        <v>27</v>
      </c>
      <c r="B213" s="203" t="s">
        <v>3244</v>
      </c>
      <c r="C213" s="337"/>
      <c r="D213" s="337"/>
      <c r="E213" s="337"/>
      <c r="F213" s="337"/>
      <c r="G213" s="337"/>
      <c r="H213" s="338"/>
    </row>
    <row r="214" spans="1:8" ht="15" customHeight="1">
      <c r="A214" s="348">
        <v>28</v>
      </c>
      <c r="B214" s="203" t="s">
        <v>4240</v>
      </c>
      <c r="C214" s="337"/>
      <c r="D214" s="337"/>
      <c r="E214" s="337"/>
      <c r="F214" s="337"/>
      <c r="G214" s="337"/>
      <c r="H214" s="338"/>
    </row>
    <row r="215" spans="1:8" ht="15" customHeight="1">
      <c r="A215" s="348">
        <v>30</v>
      </c>
      <c r="B215" s="203" t="s">
        <v>2836</v>
      </c>
      <c r="C215" s="339"/>
      <c r="D215" s="339"/>
      <c r="E215" s="339"/>
      <c r="F215" s="339"/>
      <c r="G215" s="339"/>
      <c r="H215" s="340"/>
    </row>
    <row r="216" spans="1:8" ht="15" customHeight="1">
      <c r="A216" s="348">
        <v>32</v>
      </c>
      <c r="B216" s="203" t="s">
        <v>4241</v>
      </c>
      <c r="C216" s="337"/>
      <c r="D216" s="337"/>
      <c r="E216" s="337"/>
      <c r="F216" s="337"/>
      <c r="G216" s="337"/>
      <c r="H216" s="338"/>
    </row>
    <row r="217" spans="1:8" ht="15" customHeight="1">
      <c r="A217" s="348">
        <v>33</v>
      </c>
      <c r="B217" s="203" t="s">
        <v>4242</v>
      </c>
      <c r="C217" s="339"/>
      <c r="D217" s="339"/>
      <c r="E217" s="339"/>
      <c r="F217" s="339"/>
      <c r="G217" s="339"/>
      <c r="H217" s="340"/>
    </row>
    <row r="218" spans="1:8" ht="15" customHeight="1">
      <c r="A218" s="348">
        <v>34</v>
      </c>
      <c r="B218" s="203" t="s">
        <v>3920</v>
      </c>
      <c r="C218" s="339"/>
      <c r="D218" s="339"/>
      <c r="E218" s="339"/>
      <c r="F218" s="339"/>
      <c r="G218" s="339"/>
      <c r="H218" s="340"/>
    </row>
    <row r="219" spans="1:8" ht="15" customHeight="1">
      <c r="A219" s="348">
        <v>37</v>
      </c>
      <c r="B219" s="203" t="s">
        <v>4243</v>
      </c>
      <c r="C219" s="339"/>
      <c r="D219" s="339"/>
      <c r="E219" s="339"/>
      <c r="F219" s="339"/>
      <c r="G219" s="339"/>
      <c r="H219" s="340"/>
    </row>
    <row r="220" spans="1:8" ht="15" customHeight="1">
      <c r="A220" s="348">
        <v>39</v>
      </c>
      <c r="B220" s="203" t="s">
        <v>417</v>
      </c>
      <c r="C220" s="339"/>
      <c r="D220" s="339"/>
      <c r="E220" s="339"/>
      <c r="F220" s="339"/>
      <c r="G220" s="339"/>
      <c r="H220" s="340"/>
    </row>
    <row r="221" spans="1:8" ht="15" customHeight="1">
      <c r="A221" s="348">
        <v>40</v>
      </c>
      <c r="B221" s="203" t="s">
        <v>3735</v>
      </c>
      <c r="C221" s="341"/>
      <c r="D221" s="341"/>
      <c r="E221" s="341"/>
      <c r="F221" s="341"/>
      <c r="G221" s="341"/>
      <c r="H221" s="342"/>
    </row>
    <row r="222" spans="1:8" ht="15" customHeight="1">
      <c r="A222" s="348">
        <v>41</v>
      </c>
      <c r="B222" s="203" t="s">
        <v>3921</v>
      </c>
      <c r="C222" s="339"/>
      <c r="D222" s="339"/>
      <c r="E222" s="339"/>
      <c r="F222" s="339"/>
      <c r="G222" s="339"/>
      <c r="H222" s="340"/>
    </row>
    <row r="223" spans="1:8" ht="15" customHeight="1">
      <c r="A223" s="348">
        <v>48</v>
      </c>
      <c r="B223" s="203" t="s">
        <v>2633</v>
      </c>
      <c r="C223" s="337"/>
      <c r="D223" s="337"/>
      <c r="E223" s="337"/>
      <c r="F223" s="337"/>
      <c r="G223" s="337"/>
      <c r="H223" s="338"/>
    </row>
    <row r="224" spans="1:8" ht="15" customHeight="1">
      <c r="A224" s="351">
        <v>49</v>
      </c>
      <c r="B224" s="332" t="s">
        <v>3922</v>
      </c>
      <c r="C224" s="339"/>
      <c r="D224" s="339"/>
      <c r="E224" s="339"/>
      <c r="F224" s="339"/>
      <c r="G224" s="339"/>
      <c r="H224" s="343" t="s">
        <v>4251</v>
      </c>
    </row>
    <row r="225" spans="1:8" ht="15" customHeight="1">
      <c r="A225" s="348">
        <v>52</v>
      </c>
      <c r="B225" s="203" t="s">
        <v>739</v>
      </c>
      <c r="C225" s="339"/>
      <c r="D225" s="339"/>
      <c r="E225" s="339"/>
      <c r="F225" s="339"/>
      <c r="G225" s="339"/>
      <c r="H225" s="340"/>
    </row>
    <row r="226" spans="1:8" ht="15" customHeight="1">
      <c r="A226" s="351">
        <v>54</v>
      </c>
      <c r="B226" s="332" t="s">
        <v>3923</v>
      </c>
      <c r="C226" s="341"/>
      <c r="D226" s="341"/>
      <c r="E226" s="341"/>
      <c r="F226" s="341"/>
      <c r="G226" s="341"/>
      <c r="H226" s="343" t="s">
        <v>4251</v>
      </c>
    </row>
    <row r="227" spans="1:8" ht="15" customHeight="1">
      <c r="A227" s="348">
        <v>55</v>
      </c>
      <c r="B227" s="203" t="s">
        <v>4244</v>
      </c>
      <c r="C227" s="341"/>
      <c r="D227" s="341"/>
      <c r="E227" s="341"/>
      <c r="F227" s="341"/>
      <c r="G227" s="341"/>
      <c r="H227" s="342"/>
    </row>
    <row r="228" spans="1:8" ht="15" customHeight="1">
      <c r="A228" s="348">
        <v>60</v>
      </c>
      <c r="B228" s="203" t="s">
        <v>2139</v>
      </c>
      <c r="C228" s="341"/>
      <c r="D228" s="341"/>
      <c r="E228" s="341"/>
      <c r="F228" s="341"/>
      <c r="G228" s="341"/>
      <c r="H228" s="342"/>
    </row>
    <row r="229" spans="1:8" ht="15" customHeight="1">
      <c r="A229" s="348">
        <v>61</v>
      </c>
      <c r="B229" s="203" t="s">
        <v>2140</v>
      </c>
      <c r="C229" s="341"/>
      <c r="D229" s="341"/>
      <c r="E229" s="341"/>
      <c r="F229" s="341"/>
      <c r="G229" s="341"/>
      <c r="H229" s="342"/>
    </row>
    <row r="230" spans="1:8" ht="15" customHeight="1">
      <c r="A230" s="348">
        <v>65</v>
      </c>
      <c r="B230" s="203" t="s">
        <v>3924</v>
      </c>
      <c r="C230" s="337"/>
      <c r="D230" s="337"/>
      <c r="E230" s="337"/>
      <c r="F230" s="337"/>
      <c r="G230" s="337"/>
      <c r="H230" s="338"/>
    </row>
    <row r="231" spans="1:8" ht="15" customHeight="1">
      <c r="A231" s="348">
        <v>76</v>
      </c>
      <c r="B231" s="203" t="s">
        <v>4245</v>
      </c>
      <c r="C231" s="341"/>
      <c r="D231" s="341"/>
      <c r="E231" s="341"/>
      <c r="F231" s="341"/>
      <c r="G231" s="341"/>
      <c r="H231" s="342"/>
    </row>
    <row r="232" spans="1:8" ht="15" customHeight="1">
      <c r="A232" s="348">
        <v>77</v>
      </c>
      <c r="B232" s="203" t="s">
        <v>4246</v>
      </c>
      <c r="C232" s="339"/>
      <c r="D232" s="339"/>
      <c r="E232" s="339"/>
      <c r="F232" s="339"/>
      <c r="G232" s="339"/>
      <c r="H232" s="340"/>
    </row>
    <row r="233" spans="1:8" ht="15" customHeight="1">
      <c r="A233" s="348">
        <v>80</v>
      </c>
      <c r="B233" s="203" t="s">
        <v>3925</v>
      </c>
      <c r="C233" s="339"/>
      <c r="D233" s="339"/>
      <c r="E233" s="339"/>
      <c r="F233" s="339"/>
      <c r="G233" s="339"/>
      <c r="H233" s="340"/>
    </row>
    <row r="234" spans="1:8" ht="15" customHeight="1">
      <c r="A234" s="348">
        <v>86</v>
      </c>
      <c r="B234" s="203" t="s">
        <v>4247</v>
      </c>
      <c r="C234" s="339"/>
      <c r="D234" s="339"/>
      <c r="E234" s="339"/>
      <c r="F234" s="339"/>
      <c r="G234" s="339"/>
      <c r="H234" s="340"/>
    </row>
    <row r="235" spans="1:8" ht="15" customHeight="1">
      <c r="A235" s="348">
        <v>90</v>
      </c>
      <c r="B235" s="203" t="s">
        <v>4248</v>
      </c>
      <c r="C235" s="339"/>
      <c r="D235" s="339"/>
      <c r="E235" s="339"/>
      <c r="F235" s="339"/>
      <c r="G235" s="339"/>
      <c r="H235" s="340"/>
    </row>
    <row r="236" spans="1:8" ht="15" customHeight="1">
      <c r="A236" s="351">
        <v>95</v>
      </c>
      <c r="B236" s="332" t="s">
        <v>556</v>
      </c>
      <c r="C236" s="339"/>
      <c r="D236" s="339"/>
      <c r="E236" s="339"/>
      <c r="F236" s="339"/>
      <c r="G236" s="339"/>
      <c r="H236" s="343" t="s">
        <v>4251</v>
      </c>
    </row>
    <row r="237" spans="1:8" ht="15" customHeight="1">
      <c r="A237" s="348">
        <v>96</v>
      </c>
      <c r="B237" s="203" t="s">
        <v>3926</v>
      </c>
      <c r="C237" s="337"/>
      <c r="D237" s="337"/>
      <c r="E237" s="337"/>
      <c r="F237" s="337"/>
      <c r="G237" s="337"/>
      <c r="H237" s="338"/>
    </row>
    <row r="238" spans="1:8" ht="15" customHeight="1">
      <c r="A238" s="351">
        <v>102</v>
      </c>
      <c r="B238" s="332" t="s">
        <v>3927</v>
      </c>
      <c r="C238" s="339"/>
      <c r="D238" s="339"/>
      <c r="E238" s="339"/>
      <c r="F238" s="339"/>
      <c r="G238" s="339"/>
      <c r="H238" s="343" t="s">
        <v>4251</v>
      </c>
    </row>
    <row r="239" spans="1:8" ht="15" customHeight="1">
      <c r="A239" s="348">
        <v>106</v>
      </c>
      <c r="B239" s="203" t="s">
        <v>254</v>
      </c>
      <c r="C239" s="337"/>
      <c r="D239" s="337"/>
      <c r="E239" s="337"/>
      <c r="F239" s="337"/>
      <c r="G239" s="337"/>
      <c r="H239" s="338"/>
    </row>
    <row r="240" spans="1:8" ht="15" customHeight="1">
      <c r="A240" s="348">
        <v>109</v>
      </c>
      <c r="B240" s="203" t="s">
        <v>4249</v>
      </c>
      <c r="C240" s="337"/>
      <c r="D240" s="337"/>
      <c r="E240" s="337"/>
      <c r="F240" s="337"/>
      <c r="G240" s="337"/>
      <c r="H240" s="338"/>
    </row>
    <row r="241" spans="1:8" ht="15" customHeight="1">
      <c r="A241" s="351">
        <v>110</v>
      </c>
      <c r="B241" s="332" t="s">
        <v>1940</v>
      </c>
      <c r="C241" s="339"/>
      <c r="D241" s="339"/>
      <c r="E241" s="339"/>
      <c r="F241" s="339"/>
      <c r="G241" s="339"/>
      <c r="H241" s="343" t="s">
        <v>4251</v>
      </c>
    </row>
    <row r="242" spans="1:8" ht="15" customHeight="1">
      <c r="A242" s="348">
        <v>120</v>
      </c>
      <c r="B242" s="203" t="s">
        <v>255</v>
      </c>
      <c r="C242" s="341"/>
      <c r="D242" s="341"/>
      <c r="E242" s="341"/>
      <c r="F242" s="341"/>
      <c r="G242" s="341"/>
      <c r="H242" s="342"/>
    </row>
    <row r="243" spans="1:8" ht="15" customHeight="1">
      <c r="A243" s="348">
        <v>121</v>
      </c>
      <c r="B243" s="203" t="s">
        <v>2634</v>
      </c>
      <c r="C243" s="339"/>
      <c r="D243" s="339"/>
      <c r="E243" s="339"/>
      <c r="F243" s="339"/>
      <c r="G243" s="339"/>
      <c r="H243" s="340"/>
    </row>
    <row r="244" spans="1:8" ht="15" customHeight="1">
      <c r="A244" s="348">
        <v>122</v>
      </c>
      <c r="B244" s="203" t="s">
        <v>584</v>
      </c>
      <c r="C244" s="337"/>
      <c r="D244" s="337"/>
      <c r="E244" s="337"/>
      <c r="F244" s="337"/>
      <c r="G244" s="337"/>
      <c r="H244" s="338"/>
    </row>
    <row r="245" spans="1:8" ht="15" customHeight="1">
      <c r="A245" s="348">
        <v>123</v>
      </c>
      <c r="B245" s="203" t="s">
        <v>2635</v>
      </c>
      <c r="C245" s="337"/>
      <c r="D245" s="337"/>
      <c r="E245" s="337"/>
      <c r="F245" s="337"/>
      <c r="G245" s="337"/>
      <c r="H245" s="338"/>
    </row>
    <row r="246" spans="1:8" ht="15" customHeight="1">
      <c r="A246" s="348">
        <v>160</v>
      </c>
      <c r="B246" s="203" t="s">
        <v>655</v>
      </c>
      <c r="C246" s="337"/>
      <c r="D246" s="337"/>
      <c r="E246" s="337"/>
      <c r="F246" s="337"/>
      <c r="G246" s="337"/>
      <c r="H246" s="338"/>
    </row>
    <row r="247" spans="1:8" ht="15" customHeight="1">
      <c r="A247" s="348">
        <v>185</v>
      </c>
      <c r="B247" s="203" t="s">
        <v>4049</v>
      </c>
      <c r="C247" s="337"/>
      <c r="D247" s="337"/>
      <c r="E247" s="337"/>
      <c r="F247" s="337"/>
      <c r="G247" s="337"/>
      <c r="H247" s="338"/>
    </row>
    <row r="248" spans="1:8" ht="15" customHeight="1">
      <c r="A248" s="348">
        <v>196</v>
      </c>
      <c r="B248" s="203" t="s">
        <v>1784</v>
      </c>
      <c r="C248" s="337"/>
      <c r="D248" s="337"/>
      <c r="E248" s="337"/>
      <c r="F248" s="337"/>
      <c r="G248" s="337"/>
      <c r="H248" s="338"/>
    </row>
    <row r="249" spans="1:8" ht="15" customHeight="1">
      <c r="A249" s="348">
        <v>225</v>
      </c>
      <c r="B249" s="203" t="s">
        <v>208</v>
      </c>
      <c r="C249" s="344"/>
      <c r="D249" s="344"/>
      <c r="E249" s="344"/>
      <c r="F249" s="344"/>
      <c r="G249" s="344"/>
      <c r="H249" s="345"/>
    </row>
    <row r="250" spans="1:8" ht="15" customHeight="1">
      <c r="A250" s="348">
        <v>240</v>
      </c>
      <c r="B250" s="203" t="s">
        <v>3886</v>
      </c>
      <c r="C250" s="344"/>
      <c r="D250" s="344"/>
      <c r="E250" s="344"/>
      <c r="F250" s="344"/>
      <c r="G250" s="344"/>
      <c r="H250" s="345"/>
    </row>
    <row r="251" spans="1:8" ht="15" customHeight="1">
      <c r="A251" s="348">
        <v>241</v>
      </c>
      <c r="B251" s="203" t="s">
        <v>2636</v>
      </c>
      <c r="C251" s="344"/>
      <c r="D251" s="344"/>
      <c r="E251" s="344"/>
      <c r="F251" s="344"/>
      <c r="G251" s="344"/>
      <c r="H251" s="345"/>
    </row>
    <row r="252" spans="1:8" ht="15" customHeight="1">
      <c r="A252" s="348">
        <v>242</v>
      </c>
      <c r="B252" s="203" t="s">
        <v>752</v>
      </c>
      <c r="C252" s="344"/>
      <c r="D252" s="344"/>
      <c r="E252" s="344"/>
      <c r="F252" s="344"/>
      <c r="G252" s="344"/>
      <c r="H252" s="345"/>
    </row>
    <row r="253" spans="1:8" ht="15" customHeight="1">
      <c r="A253" s="348">
        <v>250</v>
      </c>
      <c r="B253" s="203" t="s">
        <v>1376</v>
      </c>
      <c r="C253" s="344"/>
      <c r="D253" s="344"/>
      <c r="E253" s="344"/>
      <c r="F253" s="344"/>
      <c r="G253" s="344"/>
      <c r="H253" s="345"/>
    </row>
    <row r="254" spans="1:8" ht="15" customHeight="1">
      <c r="A254" s="351">
        <v>256</v>
      </c>
      <c r="B254" s="332" t="s">
        <v>4250</v>
      </c>
      <c r="C254" s="344"/>
      <c r="D254" s="344"/>
      <c r="E254" s="344"/>
      <c r="F254" s="344"/>
      <c r="G254" s="344"/>
      <c r="H254" s="343" t="s">
        <v>4251</v>
      </c>
    </row>
    <row r="255" spans="1:8" ht="15" customHeight="1">
      <c r="A255" s="352">
        <v>258</v>
      </c>
      <c r="B255" s="204" t="s">
        <v>1785</v>
      </c>
      <c r="C255" s="346"/>
      <c r="D255" s="346"/>
      <c r="E255" s="346"/>
      <c r="F255" s="346"/>
      <c r="G255" s="346"/>
      <c r="H255" s="347"/>
    </row>
    <row r="256" spans="1:8"/>
    <row r="257" spans="1:8"/>
    <row r="258" spans="1:8" ht="30" customHeight="1">
      <c r="A258" s="499" t="s">
        <v>2705</v>
      </c>
      <c r="B258" s="500"/>
      <c r="C258" s="501" t="s">
        <v>3917</v>
      </c>
      <c r="D258" s="502"/>
      <c r="E258" s="503"/>
      <c r="F258" s="501" t="s">
        <v>3168</v>
      </c>
      <c r="G258" s="502"/>
      <c r="H258" s="503"/>
    </row>
    <row r="259" spans="1:8" ht="15" customHeight="1">
      <c r="A259" s="205" t="s">
        <v>2335</v>
      </c>
      <c r="B259" s="493" t="s">
        <v>2704</v>
      </c>
      <c r="C259" s="494"/>
      <c r="D259" s="494"/>
      <c r="E259" s="494"/>
      <c r="F259" s="494"/>
      <c r="G259" s="494"/>
      <c r="H259" s="495"/>
    </row>
    <row r="260" spans="1:8" ht="15" customHeight="1">
      <c r="A260" s="206">
        <v>111</v>
      </c>
      <c r="B260" s="496" t="s">
        <v>3296</v>
      </c>
      <c r="C260" s="496"/>
      <c r="D260" s="496"/>
      <c r="E260" s="496"/>
      <c r="F260" s="496"/>
      <c r="G260" s="496"/>
      <c r="H260" s="497"/>
    </row>
    <row r="261" spans="1:8" ht="15" customHeight="1">
      <c r="A261" s="207">
        <v>112</v>
      </c>
      <c r="B261" s="491" t="s">
        <v>3297</v>
      </c>
      <c r="C261" s="491"/>
      <c r="D261" s="491"/>
      <c r="E261" s="491"/>
      <c r="F261" s="491"/>
      <c r="G261" s="491"/>
      <c r="H261" s="492"/>
    </row>
    <row r="262" spans="1:8" ht="15" customHeight="1">
      <c r="A262" s="207">
        <v>113</v>
      </c>
      <c r="B262" s="491" t="s">
        <v>3298</v>
      </c>
      <c r="C262" s="491"/>
      <c r="D262" s="491"/>
      <c r="E262" s="491"/>
      <c r="F262" s="491"/>
      <c r="G262" s="491"/>
      <c r="H262" s="492"/>
    </row>
    <row r="263" spans="1:8" ht="15" customHeight="1">
      <c r="A263" s="207">
        <v>114</v>
      </c>
      <c r="B263" s="491" t="s">
        <v>3299</v>
      </c>
      <c r="C263" s="491"/>
      <c r="D263" s="491"/>
      <c r="E263" s="491"/>
      <c r="F263" s="491"/>
      <c r="G263" s="491"/>
      <c r="H263" s="492"/>
    </row>
    <row r="264" spans="1:8" ht="15" customHeight="1">
      <c r="A264" s="207">
        <v>115</v>
      </c>
      <c r="B264" s="491" t="s">
        <v>3300</v>
      </c>
      <c r="C264" s="491"/>
      <c r="D264" s="491"/>
      <c r="E264" s="491"/>
      <c r="F264" s="491"/>
      <c r="G264" s="491"/>
      <c r="H264" s="492"/>
    </row>
    <row r="265" spans="1:8" ht="15" customHeight="1">
      <c r="A265" s="207">
        <v>116</v>
      </c>
      <c r="B265" s="491" t="s">
        <v>3301</v>
      </c>
      <c r="C265" s="491"/>
      <c r="D265" s="491"/>
      <c r="E265" s="491"/>
      <c r="F265" s="491"/>
      <c r="G265" s="491"/>
      <c r="H265" s="492"/>
    </row>
    <row r="266" spans="1:8" ht="15" customHeight="1">
      <c r="A266" s="207">
        <v>119</v>
      </c>
      <c r="B266" s="491" t="s">
        <v>420</v>
      </c>
      <c r="C266" s="491"/>
      <c r="D266" s="491"/>
      <c r="E266" s="491"/>
      <c r="F266" s="491"/>
      <c r="G266" s="491"/>
      <c r="H266" s="492"/>
    </row>
    <row r="267" spans="1:8" ht="15" customHeight="1">
      <c r="A267" s="207">
        <v>121</v>
      </c>
      <c r="B267" s="491" t="s">
        <v>2010</v>
      </c>
      <c r="C267" s="491"/>
      <c r="D267" s="491"/>
      <c r="E267" s="491"/>
      <c r="F267" s="491"/>
      <c r="G267" s="491"/>
      <c r="H267" s="492"/>
    </row>
    <row r="268" spans="1:8" ht="15" customHeight="1">
      <c r="A268" s="207">
        <v>122</v>
      </c>
      <c r="B268" s="491" t="s">
        <v>284</v>
      </c>
      <c r="C268" s="491"/>
      <c r="D268" s="491"/>
      <c r="E268" s="491"/>
      <c r="F268" s="491"/>
      <c r="G268" s="491"/>
      <c r="H268" s="492"/>
    </row>
    <row r="269" spans="1:8" ht="15" customHeight="1">
      <c r="A269" s="207">
        <v>123</v>
      </c>
      <c r="B269" s="491" t="s">
        <v>285</v>
      </c>
      <c r="C269" s="491"/>
      <c r="D269" s="491"/>
      <c r="E269" s="491"/>
      <c r="F269" s="491"/>
      <c r="G269" s="491"/>
      <c r="H269" s="492"/>
    </row>
    <row r="270" spans="1:8" ht="15" customHeight="1">
      <c r="A270" s="207">
        <v>124</v>
      </c>
      <c r="B270" s="491" t="s">
        <v>286</v>
      </c>
      <c r="C270" s="491"/>
      <c r="D270" s="491"/>
      <c r="E270" s="491"/>
      <c r="F270" s="491"/>
      <c r="G270" s="491"/>
      <c r="H270" s="492"/>
    </row>
    <row r="271" spans="1:8" ht="15" customHeight="1">
      <c r="A271" s="207">
        <v>125</v>
      </c>
      <c r="B271" s="491" t="s">
        <v>287</v>
      </c>
      <c r="C271" s="491"/>
      <c r="D271" s="491"/>
      <c r="E271" s="491"/>
      <c r="F271" s="491"/>
      <c r="G271" s="491"/>
      <c r="H271" s="492"/>
    </row>
    <row r="272" spans="1:8" ht="15" customHeight="1">
      <c r="A272" s="207">
        <v>126</v>
      </c>
      <c r="B272" s="491" t="s">
        <v>3148</v>
      </c>
      <c r="C272" s="491"/>
      <c r="D272" s="491"/>
      <c r="E272" s="491"/>
      <c r="F272" s="491"/>
      <c r="G272" s="491"/>
      <c r="H272" s="492"/>
    </row>
    <row r="273" spans="1:8" ht="15" customHeight="1">
      <c r="A273" s="207">
        <v>127</v>
      </c>
      <c r="B273" s="491" t="s">
        <v>3149</v>
      </c>
      <c r="C273" s="491"/>
      <c r="D273" s="491"/>
      <c r="E273" s="491"/>
      <c r="F273" s="491"/>
      <c r="G273" s="491"/>
      <c r="H273" s="492"/>
    </row>
    <row r="274" spans="1:8" ht="15" customHeight="1">
      <c r="A274" s="207">
        <v>128</v>
      </c>
      <c r="B274" s="491" t="s">
        <v>3150</v>
      </c>
      <c r="C274" s="491"/>
      <c r="D274" s="491"/>
      <c r="E274" s="491"/>
      <c r="F274" s="491"/>
      <c r="G274" s="491"/>
      <c r="H274" s="492"/>
    </row>
    <row r="275" spans="1:8" ht="15" customHeight="1">
      <c r="A275" s="207">
        <v>129</v>
      </c>
      <c r="B275" s="491" t="s">
        <v>3151</v>
      </c>
      <c r="C275" s="491"/>
      <c r="D275" s="491"/>
      <c r="E275" s="491"/>
      <c r="F275" s="491"/>
      <c r="G275" s="491"/>
      <c r="H275" s="492"/>
    </row>
    <row r="276" spans="1:8" ht="15" customHeight="1">
      <c r="A276" s="207">
        <v>130</v>
      </c>
      <c r="B276" s="491" t="s">
        <v>3152</v>
      </c>
      <c r="C276" s="491"/>
      <c r="D276" s="491"/>
      <c r="E276" s="491"/>
      <c r="F276" s="491"/>
      <c r="G276" s="491"/>
      <c r="H276" s="492"/>
    </row>
    <row r="277" spans="1:8" ht="15" customHeight="1">
      <c r="A277" s="207">
        <v>141</v>
      </c>
      <c r="B277" s="491" t="s">
        <v>3153</v>
      </c>
      <c r="C277" s="491"/>
      <c r="D277" s="491"/>
      <c r="E277" s="491"/>
      <c r="F277" s="491"/>
      <c r="G277" s="491"/>
      <c r="H277" s="492"/>
    </row>
    <row r="278" spans="1:8" ht="15" customHeight="1">
      <c r="A278" s="207">
        <v>142</v>
      </c>
      <c r="B278" s="491" t="s">
        <v>3154</v>
      </c>
      <c r="C278" s="491"/>
      <c r="D278" s="491"/>
      <c r="E278" s="491"/>
      <c r="F278" s="491"/>
      <c r="G278" s="491"/>
      <c r="H278" s="492"/>
    </row>
    <row r="279" spans="1:8" ht="15" customHeight="1">
      <c r="A279" s="207">
        <v>143</v>
      </c>
      <c r="B279" s="491" t="s">
        <v>1509</v>
      </c>
      <c r="C279" s="491"/>
      <c r="D279" s="491"/>
      <c r="E279" s="491"/>
      <c r="F279" s="491"/>
      <c r="G279" s="491"/>
      <c r="H279" s="492"/>
    </row>
    <row r="280" spans="1:8" ht="15" customHeight="1">
      <c r="A280" s="207">
        <v>144</v>
      </c>
      <c r="B280" s="491" t="s">
        <v>2548</v>
      </c>
      <c r="C280" s="491"/>
      <c r="D280" s="491"/>
      <c r="E280" s="491"/>
      <c r="F280" s="491"/>
      <c r="G280" s="491"/>
      <c r="H280" s="492"/>
    </row>
    <row r="281" spans="1:8" ht="15" customHeight="1">
      <c r="A281" s="207">
        <v>145</v>
      </c>
      <c r="B281" s="491" t="s">
        <v>1508</v>
      </c>
      <c r="C281" s="491"/>
      <c r="D281" s="491"/>
      <c r="E281" s="491"/>
      <c r="F281" s="491"/>
      <c r="G281" s="491"/>
      <c r="H281" s="492"/>
    </row>
    <row r="282" spans="1:8" ht="15" customHeight="1">
      <c r="A282" s="207">
        <v>146</v>
      </c>
      <c r="B282" s="491" t="s">
        <v>1510</v>
      </c>
      <c r="C282" s="491"/>
      <c r="D282" s="491"/>
      <c r="E282" s="491"/>
      <c r="F282" s="491"/>
      <c r="G282" s="491"/>
      <c r="H282" s="492"/>
    </row>
    <row r="283" spans="1:8" ht="15" customHeight="1">
      <c r="A283" s="207">
        <v>147</v>
      </c>
      <c r="B283" s="491" t="s">
        <v>1511</v>
      </c>
      <c r="C283" s="491"/>
      <c r="D283" s="491"/>
      <c r="E283" s="491"/>
      <c r="F283" s="491"/>
      <c r="G283" s="491"/>
      <c r="H283" s="492"/>
    </row>
    <row r="284" spans="1:8" ht="15" customHeight="1">
      <c r="A284" s="207">
        <v>149</v>
      </c>
      <c r="B284" s="491" t="s">
        <v>421</v>
      </c>
      <c r="C284" s="491"/>
      <c r="D284" s="491"/>
      <c r="E284" s="491"/>
      <c r="F284" s="491"/>
      <c r="G284" s="491"/>
      <c r="H284" s="492"/>
    </row>
    <row r="285" spans="1:8" ht="15" customHeight="1">
      <c r="A285" s="207">
        <v>150</v>
      </c>
      <c r="B285" s="491" t="s">
        <v>2549</v>
      </c>
      <c r="C285" s="491"/>
      <c r="D285" s="491"/>
      <c r="E285" s="491"/>
      <c r="F285" s="491"/>
      <c r="G285" s="491"/>
      <c r="H285" s="492"/>
    </row>
    <row r="286" spans="1:8" ht="15" customHeight="1">
      <c r="A286" s="207">
        <v>161</v>
      </c>
      <c r="B286" s="491" t="s">
        <v>2550</v>
      </c>
      <c r="C286" s="491"/>
      <c r="D286" s="491"/>
      <c r="E286" s="491"/>
      <c r="F286" s="491"/>
      <c r="G286" s="491"/>
      <c r="H286" s="492"/>
    </row>
    <row r="287" spans="1:8" ht="15" customHeight="1">
      <c r="A287" s="207">
        <v>162</v>
      </c>
      <c r="B287" s="491" t="s">
        <v>405</v>
      </c>
      <c r="C287" s="491"/>
      <c r="D287" s="491"/>
      <c r="E287" s="491"/>
      <c r="F287" s="491"/>
      <c r="G287" s="491"/>
      <c r="H287" s="492"/>
    </row>
    <row r="288" spans="1:8" ht="15" customHeight="1">
      <c r="A288" s="207">
        <v>163</v>
      </c>
      <c r="B288" s="491" t="s">
        <v>2366</v>
      </c>
      <c r="C288" s="491"/>
      <c r="D288" s="491"/>
      <c r="E288" s="491"/>
      <c r="F288" s="491"/>
      <c r="G288" s="491"/>
      <c r="H288" s="492"/>
    </row>
    <row r="289" spans="1:8" ht="15" customHeight="1">
      <c r="A289" s="207">
        <v>164</v>
      </c>
      <c r="B289" s="491" t="s">
        <v>2367</v>
      </c>
      <c r="C289" s="491"/>
      <c r="D289" s="491"/>
      <c r="E289" s="491"/>
      <c r="F289" s="491"/>
      <c r="G289" s="491"/>
      <c r="H289" s="492"/>
    </row>
    <row r="290" spans="1:8" ht="15" customHeight="1">
      <c r="A290" s="207">
        <v>170</v>
      </c>
      <c r="B290" s="491" t="s">
        <v>2368</v>
      </c>
      <c r="C290" s="491"/>
      <c r="D290" s="491"/>
      <c r="E290" s="491"/>
      <c r="F290" s="491"/>
      <c r="G290" s="491"/>
      <c r="H290" s="492"/>
    </row>
    <row r="291" spans="1:8" ht="15" customHeight="1">
      <c r="A291" s="207">
        <v>210</v>
      </c>
      <c r="B291" s="491" t="s">
        <v>2582</v>
      </c>
      <c r="C291" s="491"/>
      <c r="D291" s="491"/>
      <c r="E291" s="491"/>
      <c r="F291" s="491"/>
      <c r="G291" s="491"/>
      <c r="H291" s="492"/>
    </row>
    <row r="292" spans="1:8" ht="15" customHeight="1">
      <c r="A292" s="207">
        <v>220</v>
      </c>
      <c r="B292" s="491" t="s">
        <v>2583</v>
      </c>
      <c r="C292" s="491"/>
      <c r="D292" s="491"/>
      <c r="E292" s="491"/>
      <c r="F292" s="491"/>
      <c r="G292" s="491"/>
      <c r="H292" s="492"/>
    </row>
    <row r="293" spans="1:8" ht="15" customHeight="1">
      <c r="A293" s="207">
        <v>230</v>
      </c>
      <c r="B293" s="491" t="s">
        <v>3257</v>
      </c>
      <c r="C293" s="491"/>
      <c r="D293" s="491"/>
      <c r="E293" s="491"/>
      <c r="F293" s="491"/>
      <c r="G293" s="491"/>
      <c r="H293" s="492"/>
    </row>
    <row r="294" spans="1:8" ht="15" customHeight="1">
      <c r="A294" s="207">
        <v>240</v>
      </c>
      <c r="B294" s="491" t="s">
        <v>3258</v>
      </c>
      <c r="C294" s="491"/>
      <c r="D294" s="491"/>
      <c r="E294" s="491"/>
      <c r="F294" s="491"/>
      <c r="G294" s="491"/>
      <c r="H294" s="492"/>
    </row>
    <row r="295" spans="1:8" ht="15" customHeight="1">
      <c r="A295" s="207">
        <v>311</v>
      </c>
      <c r="B295" s="491" t="s">
        <v>3259</v>
      </c>
      <c r="C295" s="491"/>
      <c r="D295" s="491"/>
      <c r="E295" s="491"/>
      <c r="F295" s="491"/>
      <c r="G295" s="491"/>
      <c r="H295" s="492"/>
    </row>
    <row r="296" spans="1:8" ht="15" customHeight="1">
      <c r="A296" s="207">
        <v>312</v>
      </c>
      <c r="B296" s="491" t="s">
        <v>422</v>
      </c>
      <c r="C296" s="491"/>
      <c r="D296" s="491"/>
      <c r="E296" s="491"/>
      <c r="F296" s="491"/>
      <c r="G296" s="491"/>
      <c r="H296" s="492"/>
    </row>
    <row r="297" spans="1:8" ht="15" customHeight="1">
      <c r="A297" s="207">
        <v>321</v>
      </c>
      <c r="B297" s="491" t="s">
        <v>3260</v>
      </c>
      <c r="C297" s="491"/>
      <c r="D297" s="491"/>
      <c r="E297" s="491"/>
      <c r="F297" s="491"/>
      <c r="G297" s="491"/>
      <c r="H297" s="492"/>
    </row>
    <row r="298" spans="1:8" ht="15" customHeight="1">
      <c r="A298" s="207">
        <v>322</v>
      </c>
      <c r="B298" s="491" t="s">
        <v>3261</v>
      </c>
      <c r="C298" s="491"/>
      <c r="D298" s="491"/>
      <c r="E298" s="491"/>
      <c r="F298" s="491"/>
      <c r="G298" s="491"/>
      <c r="H298" s="492"/>
    </row>
    <row r="299" spans="1:8" ht="15" customHeight="1">
      <c r="A299" s="207">
        <v>510</v>
      </c>
      <c r="B299" s="491" t="s">
        <v>3262</v>
      </c>
      <c r="C299" s="491"/>
      <c r="D299" s="491"/>
      <c r="E299" s="491"/>
      <c r="F299" s="491"/>
      <c r="G299" s="491"/>
      <c r="H299" s="492"/>
    </row>
    <row r="300" spans="1:8" ht="15" customHeight="1">
      <c r="A300" s="207">
        <v>520</v>
      </c>
      <c r="B300" s="491" t="s">
        <v>11</v>
      </c>
      <c r="C300" s="491"/>
      <c r="D300" s="491"/>
      <c r="E300" s="491"/>
      <c r="F300" s="491"/>
      <c r="G300" s="491"/>
      <c r="H300" s="492"/>
    </row>
    <row r="301" spans="1:8" ht="15" customHeight="1">
      <c r="A301" s="207">
        <v>610</v>
      </c>
      <c r="B301" s="491" t="s">
        <v>12</v>
      </c>
      <c r="C301" s="491"/>
      <c r="D301" s="491"/>
      <c r="E301" s="491"/>
      <c r="F301" s="491"/>
      <c r="G301" s="491"/>
      <c r="H301" s="492"/>
    </row>
    <row r="302" spans="1:8" ht="15" customHeight="1">
      <c r="A302" s="207">
        <v>620</v>
      </c>
      <c r="B302" s="491" t="s">
        <v>13</v>
      </c>
      <c r="C302" s="491"/>
      <c r="D302" s="491"/>
      <c r="E302" s="491"/>
      <c r="F302" s="491"/>
      <c r="G302" s="491"/>
      <c r="H302" s="492"/>
    </row>
    <row r="303" spans="1:8" ht="15" customHeight="1">
      <c r="A303" s="207">
        <v>710</v>
      </c>
      <c r="B303" s="491" t="s">
        <v>14</v>
      </c>
      <c r="C303" s="491"/>
      <c r="D303" s="491"/>
      <c r="E303" s="491"/>
      <c r="F303" s="491"/>
      <c r="G303" s="491"/>
      <c r="H303" s="492"/>
    </row>
    <row r="304" spans="1:8" ht="15" customHeight="1">
      <c r="A304" s="207">
        <v>721</v>
      </c>
      <c r="B304" s="491" t="s">
        <v>15</v>
      </c>
      <c r="C304" s="491"/>
      <c r="D304" s="491"/>
      <c r="E304" s="491"/>
      <c r="F304" s="491"/>
      <c r="G304" s="491"/>
      <c r="H304" s="492"/>
    </row>
    <row r="305" spans="1:8" ht="15" customHeight="1">
      <c r="A305" s="207">
        <v>729</v>
      </c>
      <c r="B305" s="491" t="s">
        <v>16</v>
      </c>
      <c r="C305" s="491"/>
      <c r="D305" s="491"/>
      <c r="E305" s="491"/>
      <c r="F305" s="491"/>
      <c r="G305" s="491"/>
      <c r="H305" s="492"/>
    </row>
    <row r="306" spans="1:8" ht="15" customHeight="1">
      <c r="A306" s="207">
        <v>811</v>
      </c>
      <c r="B306" s="491" t="s">
        <v>17</v>
      </c>
      <c r="C306" s="491"/>
      <c r="D306" s="491"/>
      <c r="E306" s="491"/>
      <c r="F306" s="491"/>
      <c r="G306" s="491"/>
      <c r="H306" s="492"/>
    </row>
    <row r="307" spans="1:8" ht="15" customHeight="1">
      <c r="A307" s="207">
        <v>812</v>
      </c>
      <c r="B307" s="491" t="s">
        <v>18</v>
      </c>
      <c r="C307" s="491"/>
      <c r="D307" s="491"/>
      <c r="E307" s="491"/>
      <c r="F307" s="491"/>
      <c r="G307" s="491"/>
      <c r="H307" s="492"/>
    </row>
    <row r="308" spans="1:8" ht="15" customHeight="1">
      <c r="A308" s="207">
        <v>891</v>
      </c>
      <c r="B308" s="491" t="s">
        <v>19</v>
      </c>
      <c r="C308" s="491"/>
      <c r="D308" s="491"/>
      <c r="E308" s="491"/>
      <c r="F308" s="491"/>
      <c r="G308" s="491"/>
      <c r="H308" s="492"/>
    </row>
    <row r="309" spans="1:8" ht="15" customHeight="1">
      <c r="A309" s="207">
        <v>892</v>
      </c>
      <c r="B309" s="491" t="s">
        <v>656</v>
      </c>
      <c r="C309" s="491"/>
      <c r="D309" s="491"/>
      <c r="E309" s="491"/>
      <c r="F309" s="491"/>
      <c r="G309" s="491"/>
      <c r="H309" s="492"/>
    </row>
    <row r="310" spans="1:8" ht="15" customHeight="1">
      <c r="A310" s="207">
        <v>893</v>
      </c>
      <c r="B310" s="491" t="s">
        <v>657</v>
      </c>
      <c r="C310" s="491"/>
      <c r="D310" s="491"/>
      <c r="E310" s="491"/>
      <c r="F310" s="491"/>
      <c r="G310" s="491"/>
      <c r="H310" s="492"/>
    </row>
    <row r="311" spans="1:8" ht="15" customHeight="1">
      <c r="A311" s="207">
        <v>899</v>
      </c>
      <c r="B311" s="491" t="s">
        <v>658</v>
      </c>
      <c r="C311" s="491"/>
      <c r="D311" s="491"/>
      <c r="E311" s="491"/>
      <c r="F311" s="491"/>
      <c r="G311" s="491"/>
      <c r="H311" s="492"/>
    </row>
    <row r="312" spans="1:8" ht="15" customHeight="1">
      <c r="A312" s="207">
        <v>910</v>
      </c>
      <c r="B312" s="491" t="s">
        <v>3042</v>
      </c>
      <c r="C312" s="491"/>
      <c r="D312" s="491"/>
      <c r="E312" s="491"/>
      <c r="F312" s="491"/>
      <c r="G312" s="491"/>
      <c r="H312" s="492"/>
    </row>
    <row r="313" spans="1:8" ht="15" customHeight="1">
      <c r="A313" s="207">
        <v>990</v>
      </c>
      <c r="B313" s="491" t="s">
        <v>2878</v>
      </c>
      <c r="C313" s="491"/>
      <c r="D313" s="491"/>
      <c r="E313" s="491"/>
      <c r="F313" s="491"/>
      <c r="G313" s="491"/>
      <c r="H313" s="492"/>
    </row>
    <row r="314" spans="1:8" ht="15" customHeight="1">
      <c r="A314" s="207">
        <v>1011</v>
      </c>
      <c r="B314" s="491" t="s">
        <v>2879</v>
      </c>
      <c r="C314" s="491"/>
      <c r="D314" s="491"/>
      <c r="E314" s="491"/>
      <c r="F314" s="491"/>
      <c r="G314" s="491"/>
      <c r="H314" s="492"/>
    </row>
    <row r="315" spans="1:8" ht="15" customHeight="1">
      <c r="A315" s="207">
        <v>1012</v>
      </c>
      <c r="B315" s="491" t="s">
        <v>1678</v>
      </c>
      <c r="C315" s="491"/>
      <c r="D315" s="491"/>
      <c r="E315" s="491"/>
      <c r="F315" s="491"/>
      <c r="G315" s="491"/>
      <c r="H315" s="492"/>
    </row>
    <row r="316" spans="1:8" ht="15" customHeight="1">
      <c r="A316" s="207">
        <v>1013</v>
      </c>
      <c r="B316" s="491" t="s">
        <v>423</v>
      </c>
      <c r="C316" s="491"/>
      <c r="D316" s="491"/>
      <c r="E316" s="491"/>
      <c r="F316" s="491"/>
      <c r="G316" s="491"/>
      <c r="H316" s="492"/>
    </row>
    <row r="317" spans="1:8" ht="15" customHeight="1">
      <c r="A317" s="207">
        <v>1020</v>
      </c>
      <c r="B317" s="491" t="s">
        <v>1679</v>
      </c>
      <c r="C317" s="491"/>
      <c r="D317" s="491"/>
      <c r="E317" s="491"/>
      <c r="F317" s="491"/>
      <c r="G317" s="491"/>
      <c r="H317" s="492"/>
    </row>
    <row r="318" spans="1:8" ht="15" customHeight="1">
      <c r="A318" s="207">
        <v>1031</v>
      </c>
      <c r="B318" s="491" t="s">
        <v>424</v>
      </c>
      <c r="C318" s="491"/>
      <c r="D318" s="491"/>
      <c r="E318" s="491"/>
      <c r="F318" s="491"/>
      <c r="G318" s="491"/>
      <c r="H318" s="492"/>
    </row>
    <row r="319" spans="1:8" ht="15" customHeight="1">
      <c r="A319" s="207">
        <v>1032</v>
      </c>
      <c r="B319" s="491" t="s">
        <v>425</v>
      </c>
      <c r="C319" s="491"/>
      <c r="D319" s="491"/>
      <c r="E319" s="491"/>
      <c r="F319" s="491"/>
      <c r="G319" s="491"/>
      <c r="H319" s="492"/>
    </row>
    <row r="320" spans="1:8" ht="15" customHeight="1">
      <c r="A320" s="207">
        <v>1039</v>
      </c>
      <c r="B320" s="491" t="s">
        <v>1680</v>
      </c>
      <c r="C320" s="491"/>
      <c r="D320" s="491"/>
      <c r="E320" s="491"/>
      <c r="F320" s="491"/>
      <c r="G320" s="491"/>
      <c r="H320" s="492"/>
    </row>
    <row r="321" spans="1:8" ht="15" customHeight="1">
      <c r="A321" s="207">
        <v>1041</v>
      </c>
      <c r="B321" s="491" t="s">
        <v>1681</v>
      </c>
      <c r="C321" s="491"/>
      <c r="D321" s="491"/>
      <c r="E321" s="491"/>
      <c r="F321" s="491"/>
      <c r="G321" s="491"/>
      <c r="H321" s="492"/>
    </row>
    <row r="322" spans="1:8" ht="15" customHeight="1">
      <c r="A322" s="207">
        <v>1042</v>
      </c>
      <c r="B322" s="491" t="s">
        <v>633</v>
      </c>
      <c r="C322" s="491"/>
      <c r="D322" s="491"/>
      <c r="E322" s="491"/>
      <c r="F322" s="491"/>
      <c r="G322" s="491"/>
      <c r="H322" s="492"/>
    </row>
    <row r="323" spans="1:8" ht="15" customHeight="1">
      <c r="A323" s="207">
        <v>1051</v>
      </c>
      <c r="B323" s="491" t="s">
        <v>634</v>
      </c>
      <c r="C323" s="491"/>
      <c r="D323" s="491"/>
      <c r="E323" s="491"/>
      <c r="F323" s="491"/>
      <c r="G323" s="491"/>
      <c r="H323" s="492"/>
    </row>
    <row r="324" spans="1:8" ht="15" customHeight="1">
      <c r="A324" s="207">
        <v>1052</v>
      </c>
      <c r="B324" s="491" t="s">
        <v>3716</v>
      </c>
      <c r="C324" s="491"/>
      <c r="D324" s="491"/>
      <c r="E324" s="491"/>
      <c r="F324" s="491"/>
      <c r="G324" s="491"/>
      <c r="H324" s="492"/>
    </row>
    <row r="325" spans="1:8" ht="15" customHeight="1">
      <c r="A325" s="207">
        <v>1061</v>
      </c>
      <c r="B325" s="491" t="s">
        <v>635</v>
      </c>
      <c r="C325" s="491"/>
      <c r="D325" s="491"/>
      <c r="E325" s="491"/>
      <c r="F325" s="491"/>
      <c r="G325" s="491"/>
      <c r="H325" s="492"/>
    </row>
    <row r="326" spans="1:8" ht="15" customHeight="1">
      <c r="A326" s="207">
        <v>1062</v>
      </c>
      <c r="B326" s="491" t="s">
        <v>2130</v>
      </c>
      <c r="C326" s="491"/>
      <c r="D326" s="491"/>
      <c r="E326" s="491"/>
      <c r="F326" s="491"/>
      <c r="G326" s="491"/>
      <c r="H326" s="492"/>
    </row>
    <row r="327" spans="1:8" ht="15" customHeight="1">
      <c r="A327" s="207">
        <v>1071</v>
      </c>
      <c r="B327" s="491" t="s">
        <v>2935</v>
      </c>
      <c r="C327" s="491"/>
      <c r="D327" s="491"/>
      <c r="E327" s="491"/>
      <c r="F327" s="491"/>
      <c r="G327" s="491"/>
      <c r="H327" s="492"/>
    </row>
    <row r="328" spans="1:8" ht="15" customHeight="1">
      <c r="A328" s="207">
        <v>1072</v>
      </c>
      <c r="B328" s="491" t="s">
        <v>2936</v>
      </c>
      <c r="C328" s="491"/>
      <c r="D328" s="491"/>
      <c r="E328" s="491"/>
      <c r="F328" s="491"/>
      <c r="G328" s="491"/>
      <c r="H328" s="492"/>
    </row>
    <row r="329" spans="1:8" ht="15" customHeight="1">
      <c r="A329" s="207">
        <v>1073</v>
      </c>
      <c r="B329" s="491" t="s">
        <v>887</v>
      </c>
      <c r="C329" s="491"/>
      <c r="D329" s="491"/>
      <c r="E329" s="491"/>
      <c r="F329" s="491"/>
      <c r="G329" s="491"/>
      <c r="H329" s="492"/>
    </row>
    <row r="330" spans="1:8" ht="15" customHeight="1">
      <c r="A330" s="207">
        <v>1081</v>
      </c>
      <c r="B330" s="491" t="s">
        <v>2131</v>
      </c>
      <c r="C330" s="491"/>
      <c r="D330" s="491"/>
      <c r="E330" s="491"/>
      <c r="F330" s="491"/>
      <c r="G330" s="491"/>
      <c r="H330" s="492"/>
    </row>
    <row r="331" spans="1:8" ht="15" customHeight="1">
      <c r="A331" s="207">
        <v>1082</v>
      </c>
      <c r="B331" s="491" t="s">
        <v>2227</v>
      </c>
      <c r="C331" s="491"/>
      <c r="D331" s="491"/>
      <c r="E331" s="491"/>
      <c r="F331" s="491"/>
      <c r="G331" s="491"/>
      <c r="H331" s="492"/>
    </row>
    <row r="332" spans="1:8" ht="15" customHeight="1">
      <c r="A332" s="207">
        <v>1083</v>
      </c>
      <c r="B332" s="491" t="s">
        <v>2132</v>
      </c>
      <c r="C332" s="491"/>
      <c r="D332" s="491"/>
      <c r="E332" s="491"/>
      <c r="F332" s="491"/>
      <c r="G332" s="491"/>
      <c r="H332" s="492"/>
    </row>
    <row r="333" spans="1:8" ht="15" customHeight="1">
      <c r="A333" s="207">
        <v>1084</v>
      </c>
      <c r="B333" s="491" t="s">
        <v>2228</v>
      </c>
      <c r="C333" s="491"/>
      <c r="D333" s="491"/>
      <c r="E333" s="491"/>
      <c r="F333" s="491"/>
      <c r="G333" s="491"/>
      <c r="H333" s="492"/>
    </row>
    <row r="334" spans="1:8" ht="15" customHeight="1">
      <c r="A334" s="207">
        <v>1085</v>
      </c>
      <c r="B334" s="491" t="s">
        <v>161</v>
      </c>
      <c r="C334" s="491"/>
      <c r="D334" s="491"/>
      <c r="E334" s="491"/>
      <c r="F334" s="491"/>
      <c r="G334" s="491"/>
      <c r="H334" s="492"/>
    </row>
    <row r="335" spans="1:8" ht="15" customHeight="1">
      <c r="A335" s="207">
        <v>1086</v>
      </c>
      <c r="B335" s="491" t="s">
        <v>162</v>
      </c>
      <c r="C335" s="491"/>
      <c r="D335" s="491"/>
      <c r="E335" s="491"/>
      <c r="F335" s="491"/>
      <c r="G335" s="491"/>
      <c r="H335" s="492"/>
    </row>
    <row r="336" spans="1:8" ht="15" customHeight="1">
      <c r="A336" s="207">
        <v>1089</v>
      </c>
      <c r="B336" s="491" t="s">
        <v>163</v>
      </c>
      <c r="C336" s="491"/>
      <c r="D336" s="491"/>
      <c r="E336" s="491"/>
      <c r="F336" s="491"/>
      <c r="G336" s="491"/>
      <c r="H336" s="492"/>
    </row>
    <row r="337" spans="1:8" ht="15" customHeight="1">
      <c r="A337" s="207">
        <v>1091</v>
      </c>
      <c r="B337" s="491" t="s">
        <v>2295</v>
      </c>
      <c r="C337" s="491"/>
      <c r="D337" s="491"/>
      <c r="E337" s="491"/>
      <c r="F337" s="491"/>
      <c r="G337" s="491"/>
      <c r="H337" s="492"/>
    </row>
    <row r="338" spans="1:8" ht="15" customHeight="1">
      <c r="A338" s="207">
        <v>1092</v>
      </c>
      <c r="B338" s="491" t="s">
        <v>3347</v>
      </c>
      <c r="C338" s="491"/>
      <c r="D338" s="491"/>
      <c r="E338" s="491"/>
      <c r="F338" s="491"/>
      <c r="G338" s="491"/>
      <c r="H338" s="492"/>
    </row>
    <row r="339" spans="1:8" ht="15" customHeight="1">
      <c r="A339" s="207">
        <v>1101</v>
      </c>
      <c r="B339" s="491" t="s">
        <v>2426</v>
      </c>
      <c r="C339" s="491"/>
      <c r="D339" s="491"/>
      <c r="E339" s="491"/>
      <c r="F339" s="491"/>
      <c r="G339" s="491"/>
      <c r="H339" s="492"/>
    </row>
    <row r="340" spans="1:8" ht="15" customHeight="1">
      <c r="A340" s="207">
        <v>1102</v>
      </c>
      <c r="B340" s="491" t="s">
        <v>1657</v>
      </c>
      <c r="C340" s="491"/>
      <c r="D340" s="491"/>
      <c r="E340" s="491"/>
      <c r="F340" s="491"/>
      <c r="G340" s="491"/>
      <c r="H340" s="492"/>
    </row>
    <row r="341" spans="1:8" ht="15" customHeight="1">
      <c r="A341" s="207">
        <v>1103</v>
      </c>
      <c r="B341" s="491" t="s">
        <v>1658</v>
      </c>
      <c r="C341" s="491"/>
      <c r="D341" s="491"/>
      <c r="E341" s="491"/>
      <c r="F341" s="491"/>
      <c r="G341" s="491"/>
      <c r="H341" s="492"/>
    </row>
    <row r="342" spans="1:8" ht="15" customHeight="1">
      <c r="A342" s="207">
        <v>1104</v>
      </c>
      <c r="B342" s="491" t="s">
        <v>755</v>
      </c>
      <c r="C342" s="491"/>
      <c r="D342" s="491"/>
      <c r="E342" s="491"/>
      <c r="F342" s="491"/>
      <c r="G342" s="491"/>
      <c r="H342" s="492"/>
    </row>
    <row r="343" spans="1:8" ht="15" customHeight="1">
      <c r="A343" s="207">
        <v>1105</v>
      </c>
      <c r="B343" s="491" t="s">
        <v>2790</v>
      </c>
      <c r="C343" s="491"/>
      <c r="D343" s="491"/>
      <c r="E343" s="491"/>
      <c r="F343" s="491"/>
      <c r="G343" s="491"/>
      <c r="H343" s="492"/>
    </row>
    <row r="344" spans="1:8" ht="15" customHeight="1">
      <c r="A344" s="207">
        <v>1106</v>
      </c>
      <c r="B344" s="491" t="s">
        <v>2791</v>
      </c>
      <c r="C344" s="491"/>
      <c r="D344" s="491"/>
      <c r="E344" s="491"/>
      <c r="F344" s="491"/>
      <c r="G344" s="491"/>
      <c r="H344" s="492"/>
    </row>
    <row r="345" spans="1:8" ht="15" customHeight="1">
      <c r="A345" s="207">
        <v>1107</v>
      </c>
      <c r="B345" s="491" t="s">
        <v>3561</v>
      </c>
      <c r="C345" s="491"/>
      <c r="D345" s="491"/>
      <c r="E345" s="491"/>
      <c r="F345" s="491"/>
      <c r="G345" s="491"/>
      <c r="H345" s="492"/>
    </row>
    <row r="346" spans="1:8" ht="15" customHeight="1">
      <c r="A346" s="207">
        <v>1200</v>
      </c>
      <c r="B346" s="491" t="s">
        <v>3562</v>
      </c>
      <c r="C346" s="491"/>
      <c r="D346" s="491"/>
      <c r="E346" s="491"/>
      <c r="F346" s="491"/>
      <c r="G346" s="491"/>
      <c r="H346" s="492"/>
    </row>
    <row r="347" spans="1:8" ht="15" customHeight="1">
      <c r="A347" s="207">
        <v>1310</v>
      </c>
      <c r="B347" s="491" t="s">
        <v>3563</v>
      </c>
      <c r="C347" s="491"/>
      <c r="D347" s="491"/>
      <c r="E347" s="491"/>
      <c r="F347" s="491"/>
      <c r="G347" s="491"/>
      <c r="H347" s="492"/>
    </row>
    <row r="348" spans="1:8" ht="15" customHeight="1">
      <c r="A348" s="207">
        <v>1320</v>
      </c>
      <c r="B348" s="491" t="s">
        <v>3564</v>
      </c>
      <c r="C348" s="491"/>
      <c r="D348" s="491"/>
      <c r="E348" s="491"/>
      <c r="F348" s="491"/>
      <c r="G348" s="491"/>
      <c r="H348" s="492"/>
    </row>
    <row r="349" spans="1:8" ht="15" customHeight="1">
      <c r="A349" s="207">
        <v>1330</v>
      </c>
      <c r="B349" s="491" t="s">
        <v>1764</v>
      </c>
      <c r="C349" s="491"/>
      <c r="D349" s="491"/>
      <c r="E349" s="491"/>
      <c r="F349" s="491"/>
      <c r="G349" s="491"/>
      <c r="H349" s="492"/>
    </row>
    <row r="350" spans="1:8" ht="15" customHeight="1">
      <c r="A350" s="207">
        <v>1391</v>
      </c>
      <c r="B350" s="491" t="s">
        <v>1582</v>
      </c>
      <c r="C350" s="491"/>
      <c r="D350" s="491"/>
      <c r="E350" s="491"/>
      <c r="F350" s="491"/>
      <c r="G350" s="491"/>
      <c r="H350" s="492"/>
    </row>
    <row r="351" spans="1:8" ht="15" customHeight="1">
      <c r="A351" s="207">
        <v>1392</v>
      </c>
      <c r="B351" s="491" t="s">
        <v>3565</v>
      </c>
      <c r="C351" s="491"/>
      <c r="D351" s="491"/>
      <c r="E351" s="491"/>
      <c r="F351" s="491"/>
      <c r="G351" s="491"/>
      <c r="H351" s="492"/>
    </row>
    <row r="352" spans="1:8" ht="15" customHeight="1">
      <c r="A352" s="207">
        <v>1393</v>
      </c>
      <c r="B352" s="491" t="s">
        <v>3566</v>
      </c>
      <c r="C352" s="491"/>
      <c r="D352" s="491"/>
      <c r="E352" s="491"/>
      <c r="F352" s="491"/>
      <c r="G352" s="491"/>
      <c r="H352" s="492"/>
    </row>
    <row r="353" spans="1:8" ht="15" customHeight="1">
      <c r="A353" s="207">
        <v>1394</v>
      </c>
      <c r="B353" s="491" t="s">
        <v>3567</v>
      </c>
      <c r="C353" s="491"/>
      <c r="D353" s="491"/>
      <c r="E353" s="491"/>
      <c r="F353" s="491"/>
      <c r="G353" s="491"/>
      <c r="H353" s="492"/>
    </row>
    <row r="354" spans="1:8" ht="15" customHeight="1">
      <c r="A354" s="207">
        <v>1395</v>
      </c>
      <c r="B354" s="491" t="s">
        <v>1797</v>
      </c>
      <c r="C354" s="491"/>
      <c r="D354" s="491"/>
      <c r="E354" s="491"/>
      <c r="F354" s="491"/>
      <c r="G354" s="491"/>
      <c r="H354" s="492"/>
    </row>
    <row r="355" spans="1:8" ht="15" customHeight="1">
      <c r="A355" s="207">
        <v>1396</v>
      </c>
      <c r="B355" s="491" t="s">
        <v>225</v>
      </c>
      <c r="C355" s="491"/>
      <c r="D355" s="491"/>
      <c r="E355" s="491"/>
      <c r="F355" s="491"/>
      <c r="G355" s="491"/>
      <c r="H355" s="492"/>
    </row>
    <row r="356" spans="1:8" ht="15" customHeight="1">
      <c r="A356" s="207">
        <v>1399</v>
      </c>
      <c r="B356" s="491" t="s">
        <v>226</v>
      </c>
      <c r="C356" s="491"/>
      <c r="D356" s="491"/>
      <c r="E356" s="491"/>
      <c r="F356" s="491"/>
      <c r="G356" s="491"/>
      <c r="H356" s="492"/>
    </row>
    <row r="357" spans="1:8" ht="15" customHeight="1">
      <c r="A357" s="207">
        <v>1411</v>
      </c>
      <c r="B357" s="491" t="s">
        <v>787</v>
      </c>
      <c r="C357" s="491"/>
      <c r="D357" s="491"/>
      <c r="E357" s="491"/>
      <c r="F357" s="491"/>
      <c r="G357" s="491"/>
      <c r="H357" s="492"/>
    </row>
    <row r="358" spans="1:8" ht="15" customHeight="1">
      <c r="A358" s="207">
        <v>1412</v>
      </c>
      <c r="B358" s="491" t="s">
        <v>227</v>
      </c>
      <c r="C358" s="491"/>
      <c r="D358" s="491"/>
      <c r="E358" s="491"/>
      <c r="F358" s="491"/>
      <c r="G358" s="491"/>
      <c r="H358" s="492"/>
    </row>
    <row r="359" spans="1:8" ht="15" customHeight="1">
      <c r="A359" s="207">
        <v>1413</v>
      </c>
      <c r="B359" s="491" t="s">
        <v>228</v>
      </c>
      <c r="C359" s="491"/>
      <c r="D359" s="491"/>
      <c r="E359" s="491"/>
      <c r="F359" s="491"/>
      <c r="G359" s="491"/>
      <c r="H359" s="492"/>
    </row>
    <row r="360" spans="1:8" ht="15" customHeight="1">
      <c r="A360" s="207">
        <v>1414</v>
      </c>
      <c r="B360" s="491" t="s">
        <v>427</v>
      </c>
      <c r="C360" s="491"/>
      <c r="D360" s="491"/>
      <c r="E360" s="491"/>
      <c r="F360" s="491"/>
      <c r="G360" s="491"/>
      <c r="H360" s="492"/>
    </row>
    <row r="361" spans="1:8" ht="15" customHeight="1">
      <c r="A361" s="207">
        <v>1419</v>
      </c>
      <c r="B361" s="491" t="s">
        <v>229</v>
      </c>
      <c r="C361" s="491"/>
      <c r="D361" s="491"/>
      <c r="E361" s="491"/>
      <c r="F361" s="491"/>
      <c r="G361" s="491"/>
      <c r="H361" s="492"/>
    </row>
    <row r="362" spans="1:8" ht="15" customHeight="1">
      <c r="A362" s="207">
        <v>1420</v>
      </c>
      <c r="B362" s="491" t="s">
        <v>230</v>
      </c>
      <c r="C362" s="491"/>
      <c r="D362" s="491"/>
      <c r="E362" s="491"/>
      <c r="F362" s="491"/>
      <c r="G362" s="491"/>
      <c r="H362" s="492"/>
    </row>
    <row r="363" spans="1:8" ht="15" customHeight="1">
      <c r="A363" s="207">
        <v>1431</v>
      </c>
      <c r="B363" s="491" t="s">
        <v>786</v>
      </c>
      <c r="C363" s="491"/>
      <c r="D363" s="491"/>
      <c r="E363" s="491"/>
      <c r="F363" s="491"/>
      <c r="G363" s="491"/>
      <c r="H363" s="492"/>
    </row>
    <row r="364" spans="1:8" ht="15" customHeight="1">
      <c r="A364" s="207">
        <v>1439</v>
      </c>
      <c r="B364" s="491" t="s">
        <v>1695</v>
      </c>
      <c r="C364" s="491"/>
      <c r="D364" s="491"/>
      <c r="E364" s="491"/>
      <c r="F364" s="491"/>
      <c r="G364" s="491"/>
      <c r="H364" s="492"/>
    </row>
    <row r="365" spans="1:8" ht="15" customHeight="1">
      <c r="A365" s="207">
        <v>1511</v>
      </c>
      <c r="B365" s="491" t="s">
        <v>2375</v>
      </c>
      <c r="C365" s="491"/>
      <c r="D365" s="491"/>
      <c r="E365" s="491"/>
      <c r="F365" s="491"/>
      <c r="G365" s="491"/>
      <c r="H365" s="492"/>
    </row>
    <row r="366" spans="1:8" ht="15" customHeight="1">
      <c r="A366" s="207">
        <v>1512</v>
      </c>
      <c r="B366" s="491" t="s">
        <v>2376</v>
      </c>
      <c r="C366" s="491"/>
      <c r="D366" s="491"/>
      <c r="E366" s="491"/>
      <c r="F366" s="491"/>
      <c r="G366" s="491"/>
      <c r="H366" s="492"/>
    </row>
    <row r="367" spans="1:8" ht="15" customHeight="1">
      <c r="A367" s="207">
        <v>1520</v>
      </c>
      <c r="B367" s="491" t="s">
        <v>4026</v>
      </c>
      <c r="C367" s="491"/>
      <c r="D367" s="491"/>
      <c r="E367" s="491"/>
      <c r="F367" s="491"/>
      <c r="G367" s="491"/>
      <c r="H367" s="492"/>
    </row>
    <row r="368" spans="1:8" ht="15" customHeight="1">
      <c r="A368" s="207">
        <v>1610</v>
      </c>
      <c r="B368" s="491" t="s">
        <v>4027</v>
      </c>
      <c r="C368" s="491"/>
      <c r="D368" s="491"/>
      <c r="E368" s="491"/>
      <c r="F368" s="491"/>
      <c r="G368" s="491"/>
      <c r="H368" s="492"/>
    </row>
    <row r="369" spans="1:8" ht="15" customHeight="1">
      <c r="A369" s="207">
        <v>1621</v>
      </c>
      <c r="B369" s="491" t="s">
        <v>4028</v>
      </c>
      <c r="C369" s="491"/>
      <c r="D369" s="491"/>
      <c r="E369" s="491"/>
      <c r="F369" s="491"/>
      <c r="G369" s="491"/>
      <c r="H369" s="492"/>
    </row>
    <row r="370" spans="1:8" ht="15" customHeight="1">
      <c r="A370" s="207">
        <v>1622</v>
      </c>
      <c r="B370" s="491" t="s">
        <v>2551</v>
      </c>
      <c r="C370" s="491"/>
      <c r="D370" s="491"/>
      <c r="E370" s="491"/>
      <c r="F370" s="491"/>
      <c r="G370" s="491"/>
      <c r="H370" s="492"/>
    </row>
    <row r="371" spans="1:8" ht="15" customHeight="1">
      <c r="A371" s="207">
        <v>1623</v>
      </c>
      <c r="B371" s="491" t="s">
        <v>2552</v>
      </c>
      <c r="C371" s="491"/>
      <c r="D371" s="491"/>
      <c r="E371" s="491"/>
      <c r="F371" s="491"/>
      <c r="G371" s="491"/>
      <c r="H371" s="492"/>
    </row>
    <row r="372" spans="1:8" ht="15" customHeight="1">
      <c r="A372" s="207">
        <v>1624</v>
      </c>
      <c r="B372" s="491" t="s">
        <v>428</v>
      </c>
      <c r="C372" s="491"/>
      <c r="D372" s="491"/>
      <c r="E372" s="491"/>
      <c r="F372" s="491"/>
      <c r="G372" s="491"/>
      <c r="H372" s="492"/>
    </row>
    <row r="373" spans="1:8" ht="15" customHeight="1">
      <c r="A373" s="207">
        <v>1629</v>
      </c>
      <c r="B373" s="491" t="s">
        <v>1786</v>
      </c>
      <c r="C373" s="491"/>
      <c r="D373" s="491"/>
      <c r="E373" s="491"/>
      <c r="F373" s="491"/>
      <c r="G373" s="491"/>
      <c r="H373" s="492"/>
    </row>
    <row r="374" spans="1:8" ht="15" customHeight="1">
      <c r="A374" s="207">
        <v>1711</v>
      </c>
      <c r="B374" s="491" t="s">
        <v>429</v>
      </c>
      <c r="C374" s="491"/>
      <c r="D374" s="491"/>
      <c r="E374" s="491"/>
      <c r="F374" s="491"/>
      <c r="G374" s="491"/>
      <c r="H374" s="492"/>
    </row>
    <row r="375" spans="1:8" ht="15" customHeight="1">
      <c r="A375" s="207">
        <v>1712</v>
      </c>
      <c r="B375" s="491" t="s">
        <v>430</v>
      </c>
      <c r="C375" s="491"/>
      <c r="D375" s="491"/>
      <c r="E375" s="491"/>
      <c r="F375" s="491"/>
      <c r="G375" s="491"/>
      <c r="H375" s="492"/>
    </row>
    <row r="376" spans="1:8" ht="15" customHeight="1">
      <c r="A376" s="207">
        <v>1721</v>
      </c>
      <c r="B376" s="491" t="s">
        <v>1787</v>
      </c>
      <c r="C376" s="491"/>
      <c r="D376" s="491"/>
      <c r="E376" s="491"/>
      <c r="F376" s="491"/>
      <c r="G376" s="491"/>
      <c r="H376" s="492"/>
    </row>
    <row r="377" spans="1:8" ht="15" customHeight="1">
      <c r="A377" s="207">
        <v>1722</v>
      </c>
      <c r="B377" s="491" t="s">
        <v>2122</v>
      </c>
      <c r="C377" s="491"/>
      <c r="D377" s="491"/>
      <c r="E377" s="491"/>
      <c r="F377" s="491"/>
      <c r="G377" s="491"/>
      <c r="H377" s="492"/>
    </row>
    <row r="378" spans="1:8" ht="15" customHeight="1">
      <c r="A378" s="207">
        <v>1723</v>
      </c>
      <c r="B378" s="491" t="s">
        <v>431</v>
      </c>
      <c r="C378" s="491"/>
      <c r="D378" s="491"/>
      <c r="E378" s="491"/>
      <c r="F378" s="491"/>
      <c r="G378" s="491"/>
      <c r="H378" s="492"/>
    </row>
    <row r="379" spans="1:8" ht="15" customHeight="1">
      <c r="A379" s="207">
        <v>1724</v>
      </c>
      <c r="B379" s="491" t="s">
        <v>432</v>
      </c>
      <c r="C379" s="491"/>
      <c r="D379" s="491"/>
      <c r="E379" s="491"/>
      <c r="F379" s="491"/>
      <c r="G379" s="491"/>
      <c r="H379" s="492"/>
    </row>
    <row r="380" spans="1:8" ht="15" customHeight="1">
      <c r="A380" s="207">
        <v>1729</v>
      </c>
      <c r="B380" s="491" t="s">
        <v>2123</v>
      </c>
      <c r="C380" s="491"/>
      <c r="D380" s="491"/>
      <c r="E380" s="491"/>
      <c r="F380" s="491"/>
      <c r="G380" s="491"/>
      <c r="H380" s="492"/>
    </row>
    <row r="381" spans="1:8" ht="15" customHeight="1">
      <c r="A381" s="207">
        <v>1811</v>
      </c>
      <c r="B381" s="491" t="s">
        <v>3222</v>
      </c>
      <c r="C381" s="491"/>
      <c r="D381" s="491"/>
      <c r="E381" s="491"/>
      <c r="F381" s="491"/>
      <c r="G381" s="491"/>
      <c r="H381" s="492"/>
    </row>
    <row r="382" spans="1:8" ht="15" customHeight="1">
      <c r="A382" s="207">
        <v>1812</v>
      </c>
      <c r="B382" s="491" t="s">
        <v>2124</v>
      </c>
      <c r="C382" s="491"/>
      <c r="D382" s="491"/>
      <c r="E382" s="491"/>
      <c r="F382" s="491"/>
      <c r="G382" s="491"/>
      <c r="H382" s="492"/>
    </row>
    <row r="383" spans="1:8" ht="15" customHeight="1">
      <c r="A383" s="207">
        <v>1813</v>
      </c>
      <c r="B383" s="491" t="s">
        <v>2125</v>
      </c>
      <c r="C383" s="491"/>
      <c r="D383" s="491"/>
      <c r="E383" s="491"/>
      <c r="F383" s="491"/>
      <c r="G383" s="491"/>
      <c r="H383" s="492"/>
    </row>
    <row r="384" spans="1:8" ht="15" customHeight="1">
      <c r="A384" s="207">
        <v>1814</v>
      </c>
      <c r="B384" s="491" t="s">
        <v>2126</v>
      </c>
      <c r="C384" s="491"/>
      <c r="D384" s="491"/>
      <c r="E384" s="491"/>
      <c r="F384" s="491"/>
      <c r="G384" s="491"/>
      <c r="H384" s="492"/>
    </row>
    <row r="385" spans="1:8" ht="15" customHeight="1">
      <c r="A385" s="207">
        <v>1820</v>
      </c>
      <c r="B385" s="491" t="s">
        <v>2875</v>
      </c>
      <c r="C385" s="491"/>
      <c r="D385" s="491"/>
      <c r="E385" s="491"/>
      <c r="F385" s="491"/>
      <c r="G385" s="491"/>
      <c r="H385" s="492"/>
    </row>
    <row r="386" spans="1:8" ht="15" customHeight="1">
      <c r="A386" s="207">
        <v>1910</v>
      </c>
      <c r="B386" s="491" t="s">
        <v>3223</v>
      </c>
      <c r="C386" s="491"/>
      <c r="D386" s="491"/>
      <c r="E386" s="491"/>
      <c r="F386" s="491"/>
      <c r="G386" s="491"/>
      <c r="H386" s="492"/>
    </row>
    <row r="387" spans="1:8" ht="15" customHeight="1">
      <c r="A387" s="207">
        <v>1920</v>
      </c>
      <c r="B387" s="491" t="s">
        <v>2876</v>
      </c>
      <c r="C387" s="491"/>
      <c r="D387" s="491"/>
      <c r="E387" s="491"/>
      <c r="F387" s="491"/>
      <c r="G387" s="491"/>
      <c r="H387" s="492"/>
    </row>
    <row r="388" spans="1:8" ht="15" customHeight="1">
      <c r="A388" s="207">
        <v>2011</v>
      </c>
      <c r="B388" s="491" t="s">
        <v>4020</v>
      </c>
      <c r="C388" s="491"/>
      <c r="D388" s="491"/>
      <c r="E388" s="491"/>
      <c r="F388" s="491"/>
      <c r="G388" s="491"/>
      <c r="H388" s="492"/>
    </row>
    <row r="389" spans="1:8" ht="15" customHeight="1">
      <c r="A389" s="207">
        <v>2012</v>
      </c>
      <c r="B389" s="491" t="s">
        <v>4021</v>
      </c>
      <c r="C389" s="491"/>
      <c r="D389" s="491"/>
      <c r="E389" s="491"/>
      <c r="F389" s="491"/>
      <c r="G389" s="491"/>
      <c r="H389" s="492"/>
    </row>
    <row r="390" spans="1:8" ht="15" customHeight="1">
      <c r="A390" s="207">
        <v>2013</v>
      </c>
      <c r="B390" s="491" t="s">
        <v>4253</v>
      </c>
      <c r="C390" s="491"/>
      <c r="D390" s="491"/>
      <c r="E390" s="491"/>
      <c r="F390" s="491"/>
      <c r="G390" s="491"/>
      <c r="H390" s="492"/>
    </row>
    <row r="391" spans="1:8" ht="15" customHeight="1">
      <c r="A391" s="207">
        <v>2014</v>
      </c>
      <c r="B391" s="491" t="s">
        <v>3520</v>
      </c>
      <c r="C391" s="491"/>
      <c r="D391" s="491"/>
      <c r="E391" s="491"/>
      <c r="F391" s="491"/>
      <c r="G391" s="491"/>
      <c r="H391" s="492"/>
    </row>
    <row r="392" spans="1:8" ht="15" customHeight="1">
      <c r="A392" s="207">
        <v>2015</v>
      </c>
      <c r="B392" s="491" t="s">
        <v>3521</v>
      </c>
      <c r="C392" s="491"/>
      <c r="D392" s="491"/>
      <c r="E392" s="491"/>
      <c r="F392" s="491"/>
      <c r="G392" s="491"/>
      <c r="H392" s="492"/>
    </row>
    <row r="393" spans="1:8" ht="15" customHeight="1">
      <c r="A393" s="207">
        <v>2016</v>
      </c>
      <c r="B393" s="491" t="s">
        <v>3522</v>
      </c>
      <c r="C393" s="491"/>
      <c r="D393" s="491"/>
      <c r="E393" s="491"/>
      <c r="F393" s="491"/>
      <c r="G393" s="491"/>
      <c r="H393" s="492"/>
    </row>
    <row r="394" spans="1:8" ht="15" customHeight="1">
      <c r="A394" s="207">
        <v>2017</v>
      </c>
      <c r="B394" s="491" t="s">
        <v>80</v>
      </c>
      <c r="C394" s="491"/>
      <c r="D394" s="491"/>
      <c r="E394" s="491"/>
      <c r="F394" s="491"/>
      <c r="G394" s="491"/>
      <c r="H394" s="492"/>
    </row>
    <row r="395" spans="1:8" ht="15" customHeight="1">
      <c r="A395" s="207">
        <v>2020</v>
      </c>
      <c r="B395" s="491" t="s">
        <v>1976</v>
      </c>
      <c r="C395" s="491"/>
      <c r="D395" s="491"/>
      <c r="E395" s="491"/>
      <c r="F395" s="491"/>
      <c r="G395" s="491"/>
      <c r="H395" s="492"/>
    </row>
    <row r="396" spans="1:8" ht="15" customHeight="1">
      <c r="A396" s="207">
        <v>2030</v>
      </c>
      <c r="B396" s="491" t="s">
        <v>2339</v>
      </c>
      <c r="C396" s="491"/>
      <c r="D396" s="491"/>
      <c r="E396" s="491"/>
      <c r="F396" s="491"/>
      <c r="G396" s="491"/>
      <c r="H396" s="492"/>
    </row>
    <row r="397" spans="1:8" ht="15" customHeight="1">
      <c r="A397" s="207">
        <v>2041</v>
      </c>
      <c r="B397" s="491" t="s">
        <v>4016</v>
      </c>
      <c r="C397" s="491"/>
      <c r="D397" s="491"/>
      <c r="E397" s="491"/>
      <c r="F397" s="491"/>
      <c r="G397" s="491"/>
      <c r="H397" s="492"/>
    </row>
    <row r="398" spans="1:8" ht="15" customHeight="1">
      <c r="A398" s="207">
        <v>2042</v>
      </c>
      <c r="B398" s="491" t="s">
        <v>1518</v>
      </c>
      <c r="C398" s="491"/>
      <c r="D398" s="491"/>
      <c r="E398" s="491"/>
      <c r="F398" s="491"/>
      <c r="G398" s="491"/>
      <c r="H398" s="492"/>
    </row>
    <row r="399" spans="1:8" ht="15" customHeight="1">
      <c r="A399" s="207">
        <v>2051</v>
      </c>
      <c r="B399" s="491" t="s">
        <v>1748</v>
      </c>
      <c r="C399" s="491"/>
      <c r="D399" s="491"/>
      <c r="E399" s="491"/>
      <c r="F399" s="491"/>
      <c r="G399" s="491"/>
      <c r="H399" s="492"/>
    </row>
    <row r="400" spans="1:8" ht="15" customHeight="1">
      <c r="A400" s="207">
        <v>2052</v>
      </c>
      <c r="B400" s="491" t="s">
        <v>1519</v>
      </c>
      <c r="C400" s="491"/>
      <c r="D400" s="491"/>
      <c r="E400" s="491"/>
      <c r="F400" s="491"/>
      <c r="G400" s="491"/>
      <c r="H400" s="492"/>
    </row>
    <row r="401" spans="1:8" ht="15" customHeight="1">
      <c r="A401" s="207">
        <v>2053</v>
      </c>
      <c r="B401" s="491" t="s">
        <v>1749</v>
      </c>
      <c r="C401" s="491"/>
      <c r="D401" s="491"/>
      <c r="E401" s="491"/>
      <c r="F401" s="491"/>
      <c r="G401" s="491"/>
      <c r="H401" s="492"/>
    </row>
    <row r="402" spans="1:8" ht="15" customHeight="1">
      <c r="A402" s="207">
        <v>2059</v>
      </c>
      <c r="B402" s="491" t="s">
        <v>1520</v>
      </c>
      <c r="C402" s="491"/>
      <c r="D402" s="491"/>
      <c r="E402" s="491"/>
      <c r="F402" s="491"/>
      <c r="G402" s="491"/>
      <c r="H402" s="492"/>
    </row>
    <row r="403" spans="1:8" ht="15" customHeight="1">
      <c r="A403" s="207">
        <v>2060</v>
      </c>
      <c r="B403" s="491" t="s">
        <v>1521</v>
      </c>
      <c r="C403" s="491"/>
      <c r="D403" s="491"/>
      <c r="E403" s="491"/>
      <c r="F403" s="491"/>
      <c r="G403" s="491"/>
      <c r="H403" s="492"/>
    </row>
    <row r="404" spans="1:8" ht="15" customHeight="1">
      <c r="A404" s="207">
        <v>2110</v>
      </c>
      <c r="B404" s="491" t="s">
        <v>1522</v>
      </c>
      <c r="C404" s="491"/>
      <c r="D404" s="491"/>
      <c r="E404" s="491"/>
      <c r="F404" s="491"/>
      <c r="G404" s="491"/>
      <c r="H404" s="492"/>
    </row>
    <row r="405" spans="1:8" ht="15" customHeight="1">
      <c r="A405" s="207">
        <v>2120</v>
      </c>
      <c r="B405" s="491" t="s">
        <v>1747</v>
      </c>
      <c r="C405" s="491"/>
      <c r="D405" s="491"/>
      <c r="E405" s="491"/>
      <c r="F405" s="491"/>
      <c r="G405" s="491"/>
      <c r="H405" s="492"/>
    </row>
    <row r="406" spans="1:8" ht="15" customHeight="1">
      <c r="A406" s="207">
        <v>2211</v>
      </c>
      <c r="B406" s="491" t="s">
        <v>709</v>
      </c>
      <c r="C406" s="491"/>
      <c r="D406" s="491"/>
      <c r="E406" s="491"/>
      <c r="F406" s="491"/>
      <c r="G406" s="491"/>
      <c r="H406" s="492"/>
    </row>
    <row r="407" spans="1:8" ht="15" customHeight="1">
      <c r="A407" s="207">
        <v>2219</v>
      </c>
      <c r="B407" s="491" t="s">
        <v>1750</v>
      </c>
      <c r="C407" s="491"/>
      <c r="D407" s="491"/>
      <c r="E407" s="491"/>
      <c r="F407" s="491"/>
      <c r="G407" s="491"/>
      <c r="H407" s="492"/>
    </row>
    <row r="408" spans="1:8" ht="15" customHeight="1">
      <c r="A408" s="207">
        <v>2221</v>
      </c>
      <c r="B408" s="491" t="s">
        <v>710</v>
      </c>
      <c r="C408" s="491"/>
      <c r="D408" s="491"/>
      <c r="E408" s="491"/>
      <c r="F408" s="491"/>
      <c r="G408" s="491"/>
      <c r="H408" s="492"/>
    </row>
    <row r="409" spans="1:8" ht="15" customHeight="1">
      <c r="A409" s="207">
        <v>2222</v>
      </c>
      <c r="B409" s="491" t="s">
        <v>1751</v>
      </c>
      <c r="C409" s="491"/>
      <c r="D409" s="491"/>
      <c r="E409" s="491"/>
      <c r="F409" s="491"/>
      <c r="G409" s="491"/>
      <c r="H409" s="492"/>
    </row>
    <row r="410" spans="1:8" ht="15" customHeight="1">
      <c r="A410" s="207">
        <v>2223</v>
      </c>
      <c r="B410" s="491" t="s">
        <v>711</v>
      </c>
      <c r="C410" s="491"/>
      <c r="D410" s="491"/>
      <c r="E410" s="491"/>
      <c r="F410" s="491"/>
      <c r="G410" s="491"/>
      <c r="H410" s="492"/>
    </row>
    <row r="411" spans="1:8" ht="15" customHeight="1">
      <c r="A411" s="207">
        <v>2229</v>
      </c>
      <c r="B411" s="491" t="s">
        <v>712</v>
      </c>
      <c r="C411" s="491"/>
      <c r="D411" s="491"/>
      <c r="E411" s="491"/>
      <c r="F411" s="491"/>
      <c r="G411" s="491"/>
      <c r="H411" s="492"/>
    </row>
    <row r="412" spans="1:8" ht="15" customHeight="1">
      <c r="A412" s="207">
        <v>2311</v>
      </c>
      <c r="B412" s="491" t="s">
        <v>476</v>
      </c>
      <c r="C412" s="491"/>
      <c r="D412" s="491"/>
      <c r="E412" s="491"/>
      <c r="F412" s="491"/>
      <c r="G412" s="491"/>
      <c r="H412" s="492"/>
    </row>
    <row r="413" spans="1:8" ht="15" customHeight="1">
      <c r="A413" s="207">
        <v>2312</v>
      </c>
      <c r="B413" s="491" t="s">
        <v>477</v>
      </c>
      <c r="C413" s="491"/>
      <c r="D413" s="491"/>
      <c r="E413" s="491"/>
      <c r="F413" s="491"/>
      <c r="G413" s="491"/>
      <c r="H413" s="492"/>
    </row>
    <row r="414" spans="1:8" ht="15" customHeight="1">
      <c r="A414" s="207">
        <v>2313</v>
      </c>
      <c r="B414" s="491" t="s">
        <v>1556</v>
      </c>
      <c r="C414" s="491"/>
      <c r="D414" s="491"/>
      <c r="E414" s="491"/>
      <c r="F414" s="491"/>
      <c r="G414" s="491"/>
      <c r="H414" s="492"/>
    </row>
    <row r="415" spans="1:8" ht="15" customHeight="1">
      <c r="A415" s="207">
        <v>2314</v>
      </c>
      <c r="B415" s="491" t="s">
        <v>1557</v>
      </c>
      <c r="C415" s="491"/>
      <c r="D415" s="491"/>
      <c r="E415" s="491"/>
      <c r="F415" s="491"/>
      <c r="G415" s="491"/>
      <c r="H415" s="492"/>
    </row>
    <row r="416" spans="1:8" ht="15" customHeight="1">
      <c r="A416" s="207">
        <v>2319</v>
      </c>
      <c r="B416" s="491" t="s">
        <v>713</v>
      </c>
      <c r="C416" s="491"/>
      <c r="D416" s="491"/>
      <c r="E416" s="491"/>
      <c r="F416" s="491"/>
      <c r="G416" s="491"/>
      <c r="H416" s="492"/>
    </row>
    <row r="417" spans="1:8" ht="15" customHeight="1">
      <c r="A417" s="207">
        <v>2320</v>
      </c>
      <c r="B417" s="491" t="s">
        <v>714</v>
      </c>
      <c r="C417" s="491"/>
      <c r="D417" s="491"/>
      <c r="E417" s="491"/>
      <c r="F417" s="491"/>
      <c r="G417" s="491"/>
      <c r="H417" s="492"/>
    </row>
    <row r="418" spans="1:8" ht="15" customHeight="1">
      <c r="A418" s="207">
        <v>2331</v>
      </c>
      <c r="B418" s="491" t="s">
        <v>308</v>
      </c>
      <c r="C418" s="491"/>
      <c r="D418" s="491"/>
      <c r="E418" s="491"/>
      <c r="F418" s="491"/>
      <c r="G418" s="491"/>
      <c r="H418" s="492"/>
    </row>
    <row r="419" spans="1:8" ht="15" customHeight="1">
      <c r="A419" s="207">
        <v>2332</v>
      </c>
      <c r="B419" s="491" t="s">
        <v>915</v>
      </c>
      <c r="C419" s="491"/>
      <c r="D419" s="491"/>
      <c r="E419" s="491"/>
      <c r="F419" s="491"/>
      <c r="G419" s="491"/>
      <c r="H419" s="492"/>
    </row>
    <row r="420" spans="1:8" ht="15" customHeight="1">
      <c r="A420" s="207">
        <v>2341</v>
      </c>
      <c r="B420" s="491" t="s">
        <v>928</v>
      </c>
      <c r="C420" s="491"/>
      <c r="D420" s="491"/>
      <c r="E420" s="491"/>
      <c r="F420" s="491"/>
      <c r="G420" s="491"/>
      <c r="H420" s="492"/>
    </row>
    <row r="421" spans="1:8" ht="15" customHeight="1">
      <c r="A421" s="207">
        <v>2342</v>
      </c>
      <c r="B421" s="491" t="s">
        <v>929</v>
      </c>
      <c r="C421" s="491"/>
      <c r="D421" s="491"/>
      <c r="E421" s="491"/>
      <c r="F421" s="491"/>
      <c r="G421" s="491"/>
      <c r="H421" s="492"/>
    </row>
    <row r="422" spans="1:8" ht="15" customHeight="1">
      <c r="A422" s="207">
        <v>2343</v>
      </c>
      <c r="B422" s="491" t="s">
        <v>930</v>
      </c>
      <c r="C422" s="491"/>
      <c r="D422" s="491"/>
      <c r="E422" s="491"/>
      <c r="F422" s="491"/>
      <c r="G422" s="491"/>
      <c r="H422" s="492"/>
    </row>
    <row r="423" spans="1:8" ht="15" customHeight="1">
      <c r="A423" s="207">
        <v>2344</v>
      </c>
      <c r="B423" s="491" t="s">
        <v>132</v>
      </c>
      <c r="C423" s="491"/>
      <c r="D423" s="491"/>
      <c r="E423" s="491"/>
      <c r="F423" s="491"/>
      <c r="G423" s="491"/>
      <c r="H423" s="492"/>
    </row>
    <row r="424" spans="1:8" ht="15" customHeight="1">
      <c r="A424" s="207">
        <v>2349</v>
      </c>
      <c r="B424" s="491" t="s">
        <v>2779</v>
      </c>
      <c r="C424" s="491"/>
      <c r="D424" s="491"/>
      <c r="E424" s="491"/>
      <c r="F424" s="491"/>
      <c r="G424" s="491"/>
      <c r="H424" s="492"/>
    </row>
    <row r="425" spans="1:8" ht="15" customHeight="1">
      <c r="A425" s="207">
        <v>2351</v>
      </c>
      <c r="B425" s="491" t="s">
        <v>309</v>
      </c>
      <c r="C425" s="491"/>
      <c r="D425" s="491"/>
      <c r="E425" s="491"/>
      <c r="F425" s="491"/>
      <c r="G425" s="491"/>
      <c r="H425" s="492"/>
    </row>
    <row r="426" spans="1:8" ht="15" customHeight="1">
      <c r="A426" s="207">
        <v>2352</v>
      </c>
      <c r="B426" s="491" t="s">
        <v>2780</v>
      </c>
      <c r="C426" s="491"/>
      <c r="D426" s="491"/>
      <c r="E426" s="491"/>
      <c r="F426" s="491"/>
      <c r="G426" s="491"/>
      <c r="H426" s="492"/>
    </row>
    <row r="427" spans="1:8" ht="15" customHeight="1">
      <c r="A427" s="207">
        <v>2361</v>
      </c>
      <c r="B427" s="491" t="s">
        <v>2781</v>
      </c>
      <c r="C427" s="491"/>
      <c r="D427" s="491"/>
      <c r="E427" s="491"/>
      <c r="F427" s="491"/>
      <c r="G427" s="491"/>
      <c r="H427" s="492"/>
    </row>
    <row r="428" spans="1:8" ht="15" customHeight="1">
      <c r="A428" s="207">
        <v>2362</v>
      </c>
      <c r="B428" s="491" t="s">
        <v>2782</v>
      </c>
      <c r="C428" s="491"/>
      <c r="D428" s="491"/>
      <c r="E428" s="491"/>
      <c r="F428" s="491"/>
      <c r="G428" s="491"/>
      <c r="H428" s="492"/>
    </row>
    <row r="429" spans="1:8" ht="15" customHeight="1">
      <c r="A429" s="207">
        <v>2363</v>
      </c>
      <c r="B429" s="491" t="s">
        <v>3269</v>
      </c>
      <c r="C429" s="491"/>
      <c r="D429" s="491"/>
      <c r="E429" s="491"/>
      <c r="F429" s="491"/>
      <c r="G429" s="491"/>
      <c r="H429" s="492"/>
    </row>
    <row r="430" spans="1:8" ht="15" customHeight="1">
      <c r="A430" s="207">
        <v>2364</v>
      </c>
      <c r="B430" s="491" t="s">
        <v>3270</v>
      </c>
      <c r="C430" s="491"/>
      <c r="D430" s="491"/>
      <c r="E430" s="491"/>
      <c r="F430" s="491"/>
      <c r="G430" s="491"/>
      <c r="H430" s="492"/>
    </row>
    <row r="431" spans="1:8" ht="15" customHeight="1">
      <c r="A431" s="207">
        <v>2365</v>
      </c>
      <c r="B431" s="491" t="s">
        <v>3271</v>
      </c>
      <c r="C431" s="491"/>
      <c r="D431" s="491"/>
      <c r="E431" s="491"/>
      <c r="F431" s="491"/>
      <c r="G431" s="491"/>
      <c r="H431" s="492"/>
    </row>
    <row r="432" spans="1:8" ht="15" customHeight="1">
      <c r="A432" s="207">
        <v>2369</v>
      </c>
      <c r="B432" s="491" t="s">
        <v>2783</v>
      </c>
      <c r="C432" s="491"/>
      <c r="D432" s="491"/>
      <c r="E432" s="491"/>
      <c r="F432" s="491"/>
      <c r="G432" s="491"/>
      <c r="H432" s="492"/>
    </row>
    <row r="433" spans="1:8" ht="15" customHeight="1">
      <c r="A433" s="207">
        <v>2370</v>
      </c>
      <c r="B433" s="491" t="s">
        <v>2784</v>
      </c>
      <c r="C433" s="491"/>
      <c r="D433" s="491"/>
      <c r="E433" s="491"/>
      <c r="F433" s="491"/>
      <c r="G433" s="491"/>
      <c r="H433" s="492"/>
    </row>
    <row r="434" spans="1:8" ht="15" customHeight="1">
      <c r="A434" s="207">
        <v>2391</v>
      </c>
      <c r="B434" s="491" t="s">
        <v>2039</v>
      </c>
      <c r="C434" s="491"/>
      <c r="D434" s="491"/>
      <c r="E434" s="491"/>
      <c r="F434" s="491"/>
      <c r="G434" s="491"/>
      <c r="H434" s="492"/>
    </row>
    <row r="435" spans="1:8" ht="15" customHeight="1">
      <c r="A435" s="207">
        <v>2399</v>
      </c>
      <c r="B435" s="491" t="s">
        <v>2785</v>
      </c>
      <c r="C435" s="491"/>
      <c r="D435" s="491"/>
      <c r="E435" s="491"/>
      <c r="F435" s="491"/>
      <c r="G435" s="491"/>
      <c r="H435" s="492"/>
    </row>
    <row r="436" spans="1:8" ht="15" customHeight="1">
      <c r="A436" s="207">
        <v>2410</v>
      </c>
      <c r="B436" s="491" t="s">
        <v>2786</v>
      </c>
      <c r="C436" s="491"/>
      <c r="D436" s="491"/>
      <c r="E436" s="491"/>
      <c r="F436" s="491"/>
      <c r="G436" s="491"/>
      <c r="H436" s="492"/>
    </row>
    <row r="437" spans="1:8" ht="15" customHeight="1">
      <c r="A437" s="207">
        <v>2420</v>
      </c>
      <c r="B437" s="491" t="s">
        <v>2787</v>
      </c>
      <c r="C437" s="491"/>
      <c r="D437" s="491"/>
      <c r="E437" s="491"/>
      <c r="F437" s="491"/>
      <c r="G437" s="491"/>
      <c r="H437" s="492"/>
    </row>
    <row r="438" spans="1:8" ht="15" customHeight="1">
      <c r="A438" s="207">
        <v>2431</v>
      </c>
      <c r="B438" s="491" t="s">
        <v>2788</v>
      </c>
      <c r="C438" s="491"/>
      <c r="D438" s="491"/>
      <c r="E438" s="491"/>
      <c r="F438" s="491"/>
      <c r="G438" s="491"/>
      <c r="H438" s="492"/>
    </row>
    <row r="439" spans="1:8" ht="15" customHeight="1">
      <c r="A439" s="207">
        <v>2432</v>
      </c>
      <c r="B439" s="491" t="s">
        <v>1163</v>
      </c>
      <c r="C439" s="491"/>
      <c r="D439" s="491"/>
      <c r="E439" s="491"/>
      <c r="F439" s="491"/>
      <c r="G439" s="491"/>
      <c r="H439" s="492"/>
    </row>
    <row r="440" spans="1:8" ht="15" customHeight="1">
      <c r="A440" s="207">
        <v>2433</v>
      </c>
      <c r="B440" s="491" t="s">
        <v>1164</v>
      </c>
      <c r="C440" s="491"/>
      <c r="D440" s="491"/>
      <c r="E440" s="491"/>
      <c r="F440" s="491"/>
      <c r="G440" s="491"/>
      <c r="H440" s="492"/>
    </row>
    <row r="441" spans="1:8" ht="15" customHeight="1">
      <c r="A441" s="207">
        <v>2434</v>
      </c>
      <c r="B441" s="491" t="s">
        <v>1165</v>
      </c>
      <c r="C441" s="491"/>
      <c r="D441" s="491"/>
      <c r="E441" s="491"/>
      <c r="F441" s="491"/>
      <c r="G441" s="491"/>
      <c r="H441" s="492"/>
    </row>
    <row r="442" spans="1:8" ht="15" customHeight="1">
      <c r="A442" s="207">
        <v>2441</v>
      </c>
      <c r="B442" s="491" t="s">
        <v>2040</v>
      </c>
      <c r="C442" s="491"/>
      <c r="D442" s="491"/>
      <c r="E442" s="491"/>
      <c r="F442" s="491"/>
      <c r="G442" s="491"/>
      <c r="H442" s="492"/>
    </row>
    <row r="443" spans="1:8" ht="15" customHeight="1">
      <c r="A443" s="207">
        <v>2442</v>
      </c>
      <c r="B443" s="491" t="s">
        <v>2041</v>
      </c>
      <c r="C443" s="491"/>
      <c r="D443" s="491"/>
      <c r="E443" s="491"/>
      <c r="F443" s="491"/>
      <c r="G443" s="491"/>
      <c r="H443" s="492"/>
    </row>
    <row r="444" spans="1:8" ht="15" customHeight="1">
      <c r="A444" s="207">
        <v>2443</v>
      </c>
      <c r="B444" s="491" t="s">
        <v>1166</v>
      </c>
      <c r="C444" s="491"/>
      <c r="D444" s="491"/>
      <c r="E444" s="491"/>
      <c r="F444" s="491"/>
      <c r="G444" s="491"/>
      <c r="H444" s="492"/>
    </row>
    <row r="445" spans="1:8" ht="15" customHeight="1">
      <c r="A445" s="207">
        <v>2444</v>
      </c>
      <c r="B445" s="491" t="s">
        <v>2042</v>
      </c>
      <c r="C445" s="491"/>
      <c r="D445" s="491"/>
      <c r="E445" s="491"/>
      <c r="F445" s="491"/>
      <c r="G445" s="491"/>
      <c r="H445" s="492"/>
    </row>
    <row r="446" spans="1:8" ht="15" customHeight="1">
      <c r="A446" s="207">
        <v>2445</v>
      </c>
      <c r="B446" s="491" t="s">
        <v>2043</v>
      </c>
      <c r="C446" s="491"/>
      <c r="D446" s="491"/>
      <c r="E446" s="491"/>
      <c r="F446" s="491"/>
      <c r="G446" s="491"/>
      <c r="H446" s="492"/>
    </row>
    <row r="447" spans="1:8" ht="15" customHeight="1">
      <c r="A447" s="207">
        <v>2446</v>
      </c>
      <c r="B447" s="491" t="s">
        <v>1167</v>
      </c>
      <c r="C447" s="491"/>
      <c r="D447" s="491"/>
      <c r="E447" s="491"/>
      <c r="F447" s="491"/>
      <c r="G447" s="491"/>
      <c r="H447" s="492"/>
    </row>
    <row r="448" spans="1:8" ht="15" customHeight="1">
      <c r="A448" s="207">
        <v>2451</v>
      </c>
      <c r="B448" s="491" t="s">
        <v>2044</v>
      </c>
      <c r="C448" s="491"/>
      <c r="D448" s="491"/>
      <c r="E448" s="491"/>
      <c r="F448" s="491"/>
      <c r="G448" s="491"/>
      <c r="H448" s="492"/>
    </row>
    <row r="449" spans="1:8" ht="15" customHeight="1">
      <c r="A449" s="207">
        <v>2452</v>
      </c>
      <c r="B449" s="491" t="s">
        <v>2045</v>
      </c>
      <c r="C449" s="491"/>
      <c r="D449" s="491"/>
      <c r="E449" s="491"/>
      <c r="F449" s="491"/>
      <c r="G449" s="491"/>
      <c r="H449" s="492"/>
    </row>
    <row r="450" spans="1:8" ht="15" customHeight="1">
      <c r="A450" s="207">
        <v>2453</v>
      </c>
      <c r="B450" s="491" t="s">
        <v>1168</v>
      </c>
      <c r="C450" s="491"/>
      <c r="D450" s="491"/>
      <c r="E450" s="491"/>
      <c r="F450" s="491"/>
      <c r="G450" s="491"/>
      <c r="H450" s="492"/>
    </row>
    <row r="451" spans="1:8" ht="15" customHeight="1">
      <c r="A451" s="207">
        <v>2454</v>
      </c>
      <c r="B451" s="491" t="s">
        <v>1169</v>
      </c>
      <c r="C451" s="491"/>
      <c r="D451" s="491"/>
      <c r="E451" s="491"/>
      <c r="F451" s="491"/>
      <c r="G451" s="491"/>
      <c r="H451" s="492"/>
    </row>
    <row r="452" spans="1:8" ht="15" customHeight="1">
      <c r="A452" s="207">
        <v>2511</v>
      </c>
      <c r="B452" s="491" t="s">
        <v>249</v>
      </c>
      <c r="C452" s="491"/>
      <c r="D452" s="491"/>
      <c r="E452" s="491"/>
      <c r="F452" s="491"/>
      <c r="G452" s="491"/>
      <c r="H452" s="492"/>
    </row>
    <row r="453" spans="1:8" ht="15" customHeight="1">
      <c r="A453" s="207">
        <v>2512</v>
      </c>
      <c r="B453" s="491" t="s">
        <v>250</v>
      </c>
      <c r="C453" s="491"/>
      <c r="D453" s="491"/>
      <c r="E453" s="491"/>
      <c r="F453" s="491"/>
      <c r="G453" s="491"/>
      <c r="H453" s="492"/>
    </row>
    <row r="454" spans="1:8" ht="15" customHeight="1">
      <c r="A454" s="207">
        <v>2521</v>
      </c>
      <c r="B454" s="491" t="s">
        <v>2167</v>
      </c>
      <c r="C454" s="491"/>
      <c r="D454" s="491"/>
      <c r="E454" s="491"/>
      <c r="F454" s="491"/>
      <c r="G454" s="491"/>
      <c r="H454" s="492"/>
    </row>
    <row r="455" spans="1:8" ht="15" customHeight="1">
      <c r="A455" s="207">
        <v>2529</v>
      </c>
      <c r="B455" s="491" t="s">
        <v>1813</v>
      </c>
      <c r="C455" s="491"/>
      <c r="D455" s="491"/>
      <c r="E455" s="491"/>
      <c r="F455" s="491"/>
      <c r="G455" s="491"/>
      <c r="H455" s="492"/>
    </row>
    <row r="456" spans="1:8" ht="15" customHeight="1">
      <c r="A456" s="207">
        <v>2530</v>
      </c>
      <c r="B456" s="491" t="s">
        <v>4012</v>
      </c>
      <c r="C456" s="491"/>
      <c r="D456" s="491"/>
      <c r="E456" s="491"/>
      <c r="F456" s="491"/>
      <c r="G456" s="491"/>
      <c r="H456" s="492"/>
    </row>
    <row r="457" spans="1:8" ht="15" customHeight="1">
      <c r="A457" s="207">
        <v>2540</v>
      </c>
      <c r="B457" s="491" t="s">
        <v>2533</v>
      </c>
      <c r="C457" s="491"/>
      <c r="D457" s="491"/>
      <c r="E457" s="491"/>
      <c r="F457" s="491"/>
      <c r="G457" s="491"/>
      <c r="H457" s="492"/>
    </row>
    <row r="458" spans="1:8" ht="15" customHeight="1">
      <c r="A458" s="207">
        <v>2550</v>
      </c>
      <c r="B458" s="491" t="s">
        <v>2534</v>
      </c>
      <c r="C458" s="491"/>
      <c r="D458" s="491"/>
      <c r="E458" s="491"/>
      <c r="F458" s="491"/>
      <c r="G458" s="491"/>
      <c r="H458" s="492"/>
    </row>
    <row r="459" spans="1:8" ht="15" customHeight="1">
      <c r="A459" s="207">
        <v>2561</v>
      </c>
      <c r="B459" s="491" t="s">
        <v>2535</v>
      </c>
      <c r="C459" s="491"/>
      <c r="D459" s="491"/>
      <c r="E459" s="491"/>
      <c r="F459" s="491"/>
      <c r="G459" s="491"/>
      <c r="H459" s="492"/>
    </row>
    <row r="460" spans="1:8" ht="15" customHeight="1">
      <c r="A460" s="207">
        <v>2562</v>
      </c>
      <c r="B460" s="491" t="s">
        <v>2536</v>
      </c>
      <c r="C460" s="491"/>
      <c r="D460" s="491"/>
      <c r="E460" s="491"/>
      <c r="F460" s="491"/>
      <c r="G460" s="491"/>
      <c r="H460" s="492"/>
    </row>
    <row r="461" spans="1:8" ht="15" customHeight="1">
      <c r="A461" s="207">
        <v>2571</v>
      </c>
      <c r="B461" s="491" t="s">
        <v>3159</v>
      </c>
      <c r="C461" s="491"/>
      <c r="D461" s="491"/>
      <c r="E461" s="491"/>
      <c r="F461" s="491"/>
      <c r="G461" s="491"/>
      <c r="H461" s="492"/>
    </row>
    <row r="462" spans="1:8" ht="15" customHeight="1">
      <c r="A462" s="207">
        <v>2572</v>
      </c>
      <c r="B462" s="491" t="s">
        <v>3161</v>
      </c>
      <c r="C462" s="491"/>
      <c r="D462" s="491"/>
      <c r="E462" s="491"/>
      <c r="F462" s="491"/>
      <c r="G462" s="491"/>
      <c r="H462" s="492"/>
    </row>
    <row r="463" spans="1:8" ht="15" customHeight="1">
      <c r="A463" s="207">
        <v>2573</v>
      </c>
      <c r="B463" s="491" t="s">
        <v>3160</v>
      </c>
      <c r="C463" s="491"/>
      <c r="D463" s="491"/>
      <c r="E463" s="491"/>
      <c r="F463" s="491"/>
      <c r="G463" s="491"/>
      <c r="H463" s="492"/>
    </row>
    <row r="464" spans="1:8" ht="15" customHeight="1">
      <c r="A464" s="207">
        <v>2591</v>
      </c>
      <c r="B464" s="491" t="s">
        <v>2537</v>
      </c>
      <c r="C464" s="491"/>
      <c r="D464" s="491"/>
      <c r="E464" s="491"/>
      <c r="F464" s="491"/>
      <c r="G464" s="491"/>
      <c r="H464" s="492"/>
    </row>
    <row r="465" spans="1:8" ht="15" customHeight="1">
      <c r="A465" s="207">
        <v>2592</v>
      </c>
      <c r="B465" s="491" t="s">
        <v>2538</v>
      </c>
      <c r="C465" s="491"/>
      <c r="D465" s="491"/>
      <c r="E465" s="491"/>
      <c r="F465" s="491"/>
      <c r="G465" s="491"/>
      <c r="H465" s="492"/>
    </row>
    <row r="466" spans="1:8" ht="15" customHeight="1">
      <c r="A466" s="207">
        <v>2593</v>
      </c>
      <c r="B466" s="491" t="s">
        <v>2539</v>
      </c>
      <c r="C466" s="491"/>
      <c r="D466" s="491"/>
      <c r="E466" s="491"/>
      <c r="F466" s="491"/>
      <c r="G466" s="491"/>
      <c r="H466" s="492"/>
    </row>
    <row r="467" spans="1:8" ht="15" customHeight="1">
      <c r="A467" s="207">
        <v>2594</v>
      </c>
      <c r="B467" s="491" t="s">
        <v>2540</v>
      </c>
      <c r="C467" s="491"/>
      <c r="D467" s="491"/>
      <c r="E467" s="491"/>
      <c r="F467" s="491"/>
      <c r="G467" s="491"/>
      <c r="H467" s="492"/>
    </row>
    <row r="468" spans="1:8" ht="15" customHeight="1">
      <c r="A468" s="207">
        <v>2599</v>
      </c>
      <c r="B468" s="491" t="s">
        <v>2573</v>
      </c>
      <c r="C468" s="491"/>
      <c r="D468" s="491"/>
      <c r="E468" s="491"/>
      <c r="F468" s="491"/>
      <c r="G468" s="491"/>
      <c r="H468" s="492"/>
    </row>
    <row r="469" spans="1:8" ht="15" customHeight="1">
      <c r="A469" s="207">
        <v>2611</v>
      </c>
      <c r="B469" s="491" t="s">
        <v>2574</v>
      </c>
      <c r="C469" s="491"/>
      <c r="D469" s="491"/>
      <c r="E469" s="491"/>
      <c r="F469" s="491"/>
      <c r="G469" s="491"/>
      <c r="H469" s="492"/>
    </row>
    <row r="470" spans="1:8" ht="15" customHeight="1">
      <c r="A470" s="207">
        <v>2612</v>
      </c>
      <c r="B470" s="491" t="s">
        <v>2566</v>
      </c>
      <c r="C470" s="491"/>
      <c r="D470" s="491"/>
      <c r="E470" s="491"/>
      <c r="F470" s="491"/>
      <c r="G470" s="491"/>
      <c r="H470" s="492"/>
    </row>
    <row r="471" spans="1:8" ht="15" customHeight="1">
      <c r="A471" s="207">
        <v>2620</v>
      </c>
      <c r="B471" s="491" t="s">
        <v>88</v>
      </c>
      <c r="C471" s="491"/>
      <c r="D471" s="491"/>
      <c r="E471" s="491"/>
      <c r="F471" s="491"/>
      <c r="G471" s="491"/>
      <c r="H471" s="492"/>
    </row>
    <row r="472" spans="1:8" ht="15" customHeight="1">
      <c r="A472" s="207">
        <v>2630</v>
      </c>
      <c r="B472" s="491" t="s">
        <v>89</v>
      </c>
      <c r="C472" s="491"/>
      <c r="D472" s="491"/>
      <c r="E472" s="491"/>
      <c r="F472" s="491"/>
      <c r="G472" s="491"/>
      <c r="H472" s="492"/>
    </row>
    <row r="473" spans="1:8" ht="15" customHeight="1">
      <c r="A473" s="207">
        <v>2640</v>
      </c>
      <c r="B473" s="491" t="s">
        <v>90</v>
      </c>
      <c r="C473" s="491"/>
      <c r="D473" s="491"/>
      <c r="E473" s="491"/>
      <c r="F473" s="491"/>
      <c r="G473" s="491"/>
      <c r="H473" s="492"/>
    </row>
    <row r="474" spans="1:8" ht="15" customHeight="1">
      <c r="A474" s="207">
        <v>2651</v>
      </c>
      <c r="B474" s="491" t="s">
        <v>91</v>
      </c>
      <c r="C474" s="491"/>
      <c r="D474" s="491"/>
      <c r="E474" s="491"/>
      <c r="F474" s="491"/>
      <c r="G474" s="491"/>
      <c r="H474" s="492"/>
    </row>
    <row r="475" spans="1:8" ht="15" customHeight="1">
      <c r="A475" s="207">
        <v>2652</v>
      </c>
      <c r="B475" s="491" t="s">
        <v>92</v>
      </c>
      <c r="C475" s="491"/>
      <c r="D475" s="491"/>
      <c r="E475" s="491"/>
      <c r="F475" s="491"/>
      <c r="G475" s="491"/>
      <c r="H475" s="492"/>
    </row>
    <row r="476" spans="1:8" ht="15" customHeight="1">
      <c r="A476" s="207">
        <v>2660</v>
      </c>
      <c r="B476" s="491" t="s">
        <v>93</v>
      </c>
      <c r="C476" s="491"/>
      <c r="D476" s="491"/>
      <c r="E476" s="491"/>
      <c r="F476" s="491"/>
      <c r="G476" s="491"/>
      <c r="H476" s="492"/>
    </row>
    <row r="477" spans="1:8" ht="15" customHeight="1">
      <c r="A477" s="207">
        <v>2670</v>
      </c>
      <c r="B477" s="491" t="s">
        <v>215</v>
      </c>
      <c r="C477" s="491"/>
      <c r="D477" s="491"/>
      <c r="E477" s="491"/>
      <c r="F477" s="491"/>
      <c r="G477" s="491"/>
      <c r="H477" s="492"/>
    </row>
    <row r="478" spans="1:8" ht="15" customHeight="1">
      <c r="A478" s="207">
        <v>2680</v>
      </c>
      <c r="B478" s="491" t="s">
        <v>216</v>
      </c>
      <c r="C478" s="491"/>
      <c r="D478" s="491"/>
      <c r="E478" s="491"/>
      <c r="F478" s="491"/>
      <c r="G478" s="491"/>
      <c r="H478" s="492"/>
    </row>
    <row r="479" spans="1:8" ht="15" customHeight="1">
      <c r="A479" s="207">
        <v>2711</v>
      </c>
      <c r="B479" s="491" t="s">
        <v>217</v>
      </c>
      <c r="C479" s="491"/>
      <c r="D479" s="491"/>
      <c r="E479" s="491"/>
      <c r="F479" s="491"/>
      <c r="G479" s="491"/>
      <c r="H479" s="492"/>
    </row>
    <row r="480" spans="1:8" ht="15" customHeight="1">
      <c r="A480" s="207">
        <v>2712</v>
      </c>
      <c r="B480" s="491" t="s">
        <v>218</v>
      </c>
      <c r="C480" s="491"/>
      <c r="D480" s="491"/>
      <c r="E480" s="491"/>
      <c r="F480" s="491"/>
      <c r="G480" s="491"/>
      <c r="H480" s="492"/>
    </row>
    <row r="481" spans="1:8" ht="15" customHeight="1">
      <c r="A481" s="207">
        <v>2720</v>
      </c>
      <c r="B481" s="491" t="s">
        <v>219</v>
      </c>
      <c r="C481" s="491"/>
      <c r="D481" s="491"/>
      <c r="E481" s="491"/>
      <c r="F481" s="491"/>
      <c r="G481" s="491"/>
      <c r="H481" s="492"/>
    </row>
    <row r="482" spans="1:8" ht="15" customHeight="1">
      <c r="A482" s="207">
        <v>2731</v>
      </c>
      <c r="B482" s="491" t="s">
        <v>3889</v>
      </c>
      <c r="C482" s="491"/>
      <c r="D482" s="491"/>
      <c r="E482" s="491"/>
      <c r="F482" s="491"/>
      <c r="G482" s="491"/>
      <c r="H482" s="492"/>
    </row>
    <row r="483" spans="1:8" ht="15" customHeight="1">
      <c r="A483" s="207">
        <v>2732</v>
      </c>
      <c r="B483" s="491" t="s">
        <v>3890</v>
      </c>
      <c r="C483" s="491"/>
      <c r="D483" s="491"/>
      <c r="E483" s="491"/>
      <c r="F483" s="491"/>
      <c r="G483" s="491"/>
      <c r="H483" s="492"/>
    </row>
    <row r="484" spans="1:8" ht="15" customHeight="1">
      <c r="A484" s="207">
        <v>2733</v>
      </c>
      <c r="B484" s="491" t="s">
        <v>4113</v>
      </c>
      <c r="C484" s="491"/>
      <c r="D484" s="491"/>
      <c r="E484" s="491"/>
      <c r="F484" s="491"/>
      <c r="G484" s="491"/>
      <c r="H484" s="492"/>
    </row>
    <row r="485" spans="1:8" ht="15" customHeight="1">
      <c r="A485" s="207">
        <v>2740</v>
      </c>
      <c r="B485" s="491" t="s">
        <v>826</v>
      </c>
      <c r="C485" s="491"/>
      <c r="D485" s="491"/>
      <c r="E485" s="491"/>
      <c r="F485" s="491"/>
      <c r="G485" s="491"/>
      <c r="H485" s="492"/>
    </row>
    <row r="486" spans="1:8" ht="15" customHeight="1">
      <c r="A486" s="207">
        <v>2751</v>
      </c>
      <c r="B486" s="491" t="s">
        <v>827</v>
      </c>
      <c r="C486" s="491"/>
      <c r="D486" s="491"/>
      <c r="E486" s="491"/>
      <c r="F486" s="491"/>
      <c r="G486" s="491"/>
      <c r="H486" s="492"/>
    </row>
    <row r="487" spans="1:8" ht="15" customHeight="1">
      <c r="A487" s="207">
        <v>2752</v>
      </c>
      <c r="B487" s="491" t="s">
        <v>828</v>
      </c>
      <c r="C487" s="491"/>
      <c r="D487" s="491"/>
      <c r="E487" s="491"/>
      <c r="F487" s="491"/>
      <c r="G487" s="491"/>
      <c r="H487" s="492"/>
    </row>
    <row r="488" spans="1:8" ht="15" customHeight="1">
      <c r="A488" s="207">
        <v>2790</v>
      </c>
      <c r="B488" s="491" t="s">
        <v>829</v>
      </c>
      <c r="C488" s="491"/>
      <c r="D488" s="491"/>
      <c r="E488" s="491"/>
      <c r="F488" s="491"/>
      <c r="G488" s="491"/>
      <c r="H488" s="492"/>
    </row>
    <row r="489" spans="1:8" ht="15" customHeight="1">
      <c r="A489" s="207">
        <v>2811</v>
      </c>
      <c r="B489" s="491" t="s">
        <v>3349</v>
      </c>
      <c r="C489" s="491"/>
      <c r="D489" s="491"/>
      <c r="E489" s="491"/>
      <c r="F489" s="491"/>
      <c r="G489" s="491"/>
      <c r="H489" s="492"/>
    </row>
    <row r="490" spans="1:8" ht="15" customHeight="1">
      <c r="A490" s="207">
        <v>2812</v>
      </c>
      <c r="B490" s="491" t="s">
        <v>3350</v>
      </c>
      <c r="C490" s="491"/>
      <c r="D490" s="491"/>
      <c r="E490" s="491"/>
      <c r="F490" s="491"/>
      <c r="G490" s="491"/>
      <c r="H490" s="492"/>
    </row>
    <row r="491" spans="1:8" ht="15" customHeight="1">
      <c r="A491" s="207">
        <v>2813</v>
      </c>
      <c r="B491" s="491" t="s">
        <v>3351</v>
      </c>
      <c r="C491" s="491"/>
      <c r="D491" s="491"/>
      <c r="E491" s="491"/>
      <c r="F491" s="491"/>
      <c r="G491" s="491"/>
      <c r="H491" s="492"/>
    </row>
    <row r="492" spans="1:8" ht="15" customHeight="1">
      <c r="A492" s="207">
        <v>2814</v>
      </c>
      <c r="B492" s="491" t="s">
        <v>1941</v>
      </c>
      <c r="C492" s="491"/>
      <c r="D492" s="491"/>
      <c r="E492" s="491"/>
      <c r="F492" s="491"/>
      <c r="G492" s="491"/>
      <c r="H492" s="492"/>
    </row>
    <row r="493" spans="1:8" ht="15" customHeight="1">
      <c r="A493" s="207">
        <v>2815</v>
      </c>
      <c r="B493" s="491" t="s">
        <v>379</v>
      </c>
      <c r="C493" s="491"/>
      <c r="D493" s="491"/>
      <c r="E493" s="491"/>
      <c r="F493" s="491"/>
      <c r="G493" s="491"/>
      <c r="H493" s="492"/>
    </row>
    <row r="494" spans="1:8" ht="15" customHeight="1">
      <c r="A494" s="207">
        <v>2821</v>
      </c>
      <c r="B494" s="491" t="s">
        <v>380</v>
      </c>
      <c r="C494" s="491"/>
      <c r="D494" s="491"/>
      <c r="E494" s="491"/>
      <c r="F494" s="491"/>
      <c r="G494" s="491"/>
      <c r="H494" s="492"/>
    </row>
    <row r="495" spans="1:8" ht="15" customHeight="1">
      <c r="A495" s="207">
        <v>2822</v>
      </c>
      <c r="B495" s="491" t="s">
        <v>3162</v>
      </c>
      <c r="C495" s="491"/>
      <c r="D495" s="491"/>
      <c r="E495" s="491"/>
      <c r="F495" s="491"/>
      <c r="G495" s="491"/>
      <c r="H495" s="492"/>
    </row>
    <row r="496" spans="1:8" ht="15" customHeight="1">
      <c r="A496" s="207">
        <v>2823</v>
      </c>
      <c r="B496" s="491" t="s">
        <v>2678</v>
      </c>
      <c r="C496" s="491"/>
      <c r="D496" s="491"/>
      <c r="E496" s="491"/>
      <c r="F496" s="491"/>
      <c r="G496" s="491"/>
      <c r="H496" s="492"/>
    </row>
    <row r="497" spans="1:8" ht="15" customHeight="1">
      <c r="A497" s="207">
        <v>2824</v>
      </c>
      <c r="B497" s="491" t="s">
        <v>2679</v>
      </c>
      <c r="C497" s="491"/>
      <c r="D497" s="491"/>
      <c r="E497" s="491"/>
      <c r="F497" s="491"/>
      <c r="G497" s="491"/>
      <c r="H497" s="492"/>
    </row>
    <row r="498" spans="1:8" ht="15" customHeight="1">
      <c r="A498" s="207">
        <v>2825</v>
      </c>
      <c r="B498" s="491" t="s">
        <v>2680</v>
      </c>
      <c r="C498" s="491"/>
      <c r="D498" s="491"/>
      <c r="E498" s="491"/>
      <c r="F498" s="491"/>
      <c r="G498" s="491"/>
      <c r="H498" s="492"/>
    </row>
    <row r="499" spans="1:8" ht="15" customHeight="1">
      <c r="A499" s="207">
        <v>2829</v>
      </c>
      <c r="B499" s="491" t="s">
        <v>2681</v>
      </c>
      <c r="C499" s="491"/>
      <c r="D499" s="491"/>
      <c r="E499" s="491"/>
      <c r="F499" s="491"/>
      <c r="G499" s="491"/>
      <c r="H499" s="492"/>
    </row>
    <row r="500" spans="1:8" ht="15" customHeight="1">
      <c r="A500" s="207">
        <v>2830</v>
      </c>
      <c r="B500" s="491" t="s">
        <v>316</v>
      </c>
      <c r="C500" s="491"/>
      <c r="D500" s="491"/>
      <c r="E500" s="491"/>
      <c r="F500" s="491"/>
      <c r="G500" s="491"/>
      <c r="H500" s="492"/>
    </row>
    <row r="501" spans="1:8" ht="15" customHeight="1">
      <c r="A501" s="207">
        <v>2841</v>
      </c>
      <c r="B501" s="491" t="s">
        <v>317</v>
      </c>
      <c r="C501" s="491"/>
      <c r="D501" s="491"/>
      <c r="E501" s="491"/>
      <c r="F501" s="491"/>
      <c r="G501" s="491"/>
      <c r="H501" s="492"/>
    </row>
    <row r="502" spans="1:8" ht="15" customHeight="1">
      <c r="A502" s="207">
        <v>2849</v>
      </c>
      <c r="B502" s="491" t="s">
        <v>318</v>
      </c>
      <c r="C502" s="491"/>
      <c r="D502" s="491"/>
      <c r="E502" s="491"/>
      <c r="F502" s="491"/>
      <c r="G502" s="491"/>
      <c r="H502" s="492"/>
    </row>
    <row r="503" spans="1:8" ht="15" customHeight="1">
      <c r="A503" s="207">
        <v>2891</v>
      </c>
      <c r="B503" s="491" t="s">
        <v>3163</v>
      </c>
      <c r="C503" s="491"/>
      <c r="D503" s="491"/>
      <c r="E503" s="491"/>
      <c r="F503" s="491"/>
      <c r="G503" s="491"/>
      <c r="H503" s="492"/>
    </row>
    <row r="504" spans="1:8" ht="15" customHeight="1">
      <c r="A504" s="207">
        <v>2892</v>
      </c>
      <c r="B504" s="491" t="s">
        <v>319</v>
      </c>
      <c r="C504" s="491"/>
      <c r="D504" s="491"/>
      <c r="E504" s="491"/>
      <c r="F504" s="491"/>
      <c r="G504" s="491"/>
      <c r="H504" s="492"/>
    </row>
    <row r="505" spans="1:8" ht="15" customHeight="1">
      <c r="A505" s="207">
        <v>2893</v>
      </c>
      <c r="B505" s="491" t="s">
        <v>320</v>
      </c>
      <c r="C505" s="491"/>
      <c r="D505" s="491"/>
      <c r="E505" s="491"/>
      <c r="F505" s="491"/>
      <c r="G505" s="491"/>
      <c r="H505" s="492"/>
    </row>
    <row r="506" spans="1:8" ht="15" customHeight="1">
      <c r="A506" s="207">
        <v>2894</v>
      </c>
      <c r="B506" s="491" t="s">
        <v>321</v>
      </c>
      <c r="C506" s="491"/>
      <c r="D506" s="491"/>
      <c r="E506" s="491"/>
      <c r="F506" s="491"/>
      <c r="G506" s="491"/>
      <c r="H506" s="492"/>
    </row>
    <row r="507" spans="1:8" ht="15" customHeight="1">
      <c r="A507" s="207">
        <v>2895</v>
      </c>
      <c r="B507" s="491" t="s">
        <v>322</v>
      </c>
      <c r="C507" s="491"/>
      <c r="D507" s="491"/>
      <c r="E507" s="491"/>
      <c r="F507" s="491"/>
      <c r="G507" s="491"/>
      <c r="H507" s="492"/>
    </row>
    <row r="508" spans="1:8" ht="15" customHeight="1">
      <c r="A508" s="207">
        <v>2896</v>
      </c>
      <c r="B508" s="491" t="s">
        <v>2065</v>
      </c>
      <c r="C508" s="491"/>
      <c r="D508" s="491"/>
      <c r="E508" s="491"/>
      <c r="F508" s="491"/>
      <c r="G508" s="491"/>
      <c r="H508" s="492"/>
    </row>
    <row r="509" spans="1:8" ht="15" customHeight="1">
      <c r="A509" s="207">
        <v>2899</v>
      </c>
      <c r="B509" s="491" t="s">
        <v>2066</v>
      </c>
      <c r="C509" s="491"/>
      <c r="D509" s="491"/>
      <c r="E509" s="491"/>
      <c r="F509" s="491"/>
      <c r="G509" s="491"/>
      <c r="H509" s="492"/>
    </row>
    <row r="510" spans="1:8" ht="15" customHeight="1">
      <c r="A510" s="207">
        <v>2910</v>
      </c>
      <c r="B510" s="491" t="s">
        <v>2169</v>
      </c>
      <c r="C510" s="491"/>
      <c r="D510" s="491"/>
      <c r="E510" s="491"/>
      <c r="F510" s="491"/>
      <c r="G510" s="491"/>
      <c r="H510" s="492"/>
    </row>
    <row r="511" spans="1:8" ht="15" customHeight="1">
      <c r="A511" s="207">
        <v>2920</v>
      </c>
      <c r="B511" s="491" t="s">
        <v>2067</v>
      </c>
      <c r="C511" s="491"/>
      <c r="D511" s="491"/>
      <c r="E511" s="491"/>
      <c r="F511" s="491"/>
      <c r="G511" s="491"/>
      <c r="H511" s="492"/>
    </row>
    <row r="512" spans="1:8" ht="15" customHeight="1">
      <c r="A512" s="207">
        <v>2931</v>
      </c>
      <c r="B512" s="491" t="s">
        <v>2068</v>
      </c>
      <c r="C512" s="491"/>
      <c r="D512" s="491"/>
      <c r="E512" s="491"/>
      <c r="F512" s="491"/>
      <c r="G512" s="491"/>
      <c r="H512" s="492"/>
    </row>
    <row r="513" spans="1:8" ht="15" customHeight="1">
      <c r="A513" s="207">
        <v>2932</v>
      </c>
      <c r="B513" s="491" t="s">
        <v>2069</v>
      </c>
      <c r="C513" s="491"/>
      <c r="D513" s="491"/>
      <c r="E513" s="491"/>
      <c r="F513" s="491"/>
      <c r="G513" s="491"/>
      <c r="H513" s="492"/>
    </row>
    <row r="514" spans="1:8" ht="15" customHeight="1">
      <c r="A514" s="207">
        <v>3011</v>
      </c>
      <c r="B514" s="491" t="s">
        <v>2070</v>
      </c>
      <c r="C514" s="491"/>
      <c r="D514" s="491"/>
      <c r="E514" s="491"/>
      <c r="F514" s="491"/>
      <c r="G514" s="491"/>
      <c r="H514" s="492"/>
    </row>
    <row r="515" spans="1:8" ht="15" customHeight="1">
      <c r="A515" s="207">
        <v>3012</v>
      </c>
      <c r="B515" s="491" t="s">
        <v>2071</v>
      </c>
      <c r="C515" s="491"/>
      <c r="D515" s="491"/>
      <c r="E515" s="491"/>
      <c r="F515" s="491"/>
      <c r="G515" s="491"/>
      <c r="H515" s="492"/>
    </row>
    <row r="516" spans="1:8" ht="15" customHeight="1">
      <c r="A516" s="207">
        <v>3020</v>
      </c>
      <c r="B516" s="491" t="s">
        <v>2931</v>
      </c>
      <c r="C516" s="491"/>
      <c r="D516" s="491"/>
      <c r="E516" s="491"/>
      <c r="F516" s="491"/>
      <c r="G516" s="491"/>
      <c r="H516" s="492"/>
    </row>
    <row r="517" spans="1:8" ht="15" customHeight="1">
      <c r="A517" s="207">
        <v>3030</v>
      </c>
      <c r="B517" s="491" t="s">
        <v>289</v>
      </c>
      <c r="C517" s="491"/>
      <c r="D517" s="491"/>
      <c r="E517" s="491"/>
      <c r="F517" s="491"/>
      <c r="G517" s="491"/>
      <c r="H517" s="492"/>
    </row>
    <row r="518" spans="1:8" ht="15" customHeight="1">
      <c r="A518" s="207">
        <v>3040</v>
      </c>
      <c r="B518" s="491" t="s">
        <v>290</v>
      </c>
      <c r="C518" s="491"/>
      <c r="D518" s="491"/>
      <c r="E518" s="491"/>
      <c r="F518" s="491"/>
      <c r="G518" s="491"/>
      <c r="H518" s="492"/>
    </row>
    <row r="519" spans="1:8" ht="15" customHeight="1">
      <c r="A519" s="207">
        <v>3091</v>
      </c>
      <c r="B519" s="491" t="s">
        <v>2865</v>
      </c>
      <c r="C519" s="491"/>
      <c r="D519" s="491"/>
      <c r="E519" s="491"/>
      <c r="F519" s="491"/>
      <c r="G519" s="491"/>
      <c r="H519" s="492"/>
    </row>
    <row r="520" spans="1:8" ht="15" customHeight="1">
      <c r="A520" s="207">
        <v>3092</v>
      </c>
      <c r="B520" s="491" t="s">
        <v>2866</v>
      </c>
      <c r="C520" s="491"/>
      <c r="D520" s="491"/>
      <c r="E520" s="491"/>
      <c r="F520" s="491"/>
      <c r="G520" s="491"/>
      <c r="H520" s="492"/>
    </row>
    <row r="521" spans="1:8" ht="15" customHeight="1">
      <c r="A521" s="207">
        <v>3099</v>
      </c>
      <c r="B521" s="491" t="s">
        <v>2880</v>
      </c>
      <c r="C521" s="491"/>
      <c r="D521" s="491"/>
      <c r="E521" s="491"/>
      <c r="F521" s="491"/>
      <c r="G521" s="491"/>
      <c r="H521" s="492"/>
    </row>
    <row r="522" spans="1:8" ht="15" customHeight="1">
      <c r="A522" s="207">
        <v>3101</v>
      </c>
      <c r="B522" s="491" t="s">
        <v>2881</v>
      </c>
      <c r="C522" s="491"/>
      <c r="D522" s="491"/>
      <c r="E522" s="491"/>
      <c r="F522" s="491"/>
      <c r="G522" s="491"/>
      <c r="H522" s="492"/>
    </row>
    <row r="523" spans="1:8" ht="15" customHeight="1">
      <c r="A523" s="207">
        <v>3102</v>
      </c>
      <c r="B523" s="491" t="s">
        <v>2882</v>
      </c>
      <c r="C523" s="491"/>
      <c r="D523" s="491"/>
      <c r="E523" s="491"/>
      <c r="F523" s="491"/>
      <c r="G523" s="491"/>
      <c r="H523" s="492"/>
    </row>
    <row r="524" spans="1:8" ht="15" customHeight="1">
      <c r="A524" s="207">
        <v>3103</v>
      </c>
      <c r="B524" s="491" t="s">
        <v>4022</v>
      </c>
      <c r="C524" s="491"/>
      <c r="D524" s="491"/>
      <c r="E524" s="491"/>
      <c r="F524" s="491"/>
      <c r="G524" s="491"/>
      <c r="H524" s="492"/>
    </row>
    <row r="525" spans="1:8" ht="15" customHeight="1">
      <c r="A525" s="207">
        <v>3109</v>
      </c>
      <c r="B525" s="491" t="s">
        <v>2883</v>
      </c>
      <c r="C525" s="491"/>
      <c r="D525" s="491"/>
      <c r="E525" s="491"/>
      <c r="F525" s="491"/>
      <c r="G525" s="491"/>
      <c r="H525" s="492"/>
    </row>
    <row r="526" spans="1:8" ht="15" customHeight="1">
      <c r="A526" s="207">
        <v>3211</v>
      </c>
      <c r="B526" s="491" t="s">
        <v>4023</v>
      </c>
      <c r="C526" s="491"/>
      <c r="D526" s="491"/>
      <c r="E526" s="491"/>
      <c r="F526" s="491"/>
      <c r="G526" s="491"/>
      <c r="H526" s="492"/>
    </row>
    <row r="527" spans="1:8" ht="15" customHeight="1">
      <c r="A527" s="207">
        <v>3212</v>
      </c>
      <c r="B527" s="491" t="s">
        <v>2884</v>
      </c>
      <c r="C527" s="491"/>
      <c r="D527" s="491"/>
      <c r="E527" s="491"/>
      <c r="F527" s="491"/>
      <c r="G527" s="491"/>
      <c r="H527" s="492"/>
    </row>
    <row r="528" spans="1:8" ht="15" customHeight="1">
      <c r="A528" s="207">
        <v>3213</v>
      </c>
      <c r="B528" s="491" t="s">
        <v>2885</v>
      </c>
      <c r="C528" s="491"/>
      <c r="D528" s="491"/>
      <c r="E528" s="491"/>
      <c r="F528" s="491"/>
      <c r="G528" s="491"/>
      <c r="H528" s="492"/>
    </row>
    <row r="529" spans="1:8" ht="15" customHeight="1">
      <c r="A529" s="207">
        <v>3220</v>
      </c>
      <c r="B529" s="491" t="s">
        <v>1820</v>
      </c>
      <c r="C529" s="491"/>
      <c r="D529" s="491"/>
      <c r="E529" s="491"/>
      <c r="F529" s="491"/>
      <c r="G529" s="491"/>
      <c r="H529" s="492"/>
    </row>
    <row r="530" spans="1:8" ht="15" customHeight="1">
      <c r="A530" s="207">
        <v>3230</v>
      </c>
      <c r="B530" s="491" t="s">
        <v>1821</v>
      </c>
      <c r="C530" s="491"/>
      <c r="D530" s="491"/>
      <c r="E530" s="491"/>
      <c r="F530" s="491"/>
      <c r="G530" s="491"/>
      <c r="H530" s="492"/>
    </row>
    <row r="531" spans="1:8" ht="15" customHeight="1">
      <c r="A531" s="207">
        <v>3240</v>
      </c>
      <c r="B531" s="491" t="s">
        <v>1822</v>
      </c>
      <c r="C531" s="491"/>
      <c r="D531" s="491"/>
      <c r="E531" s="491"/>
      <c r="F531" s="491"/>
      <c r="G531" s="491"/>
      <c r="H531" s="492"/>
    </row>
    <row r="532" spans="1:8" ht="15" customHeight="1">
      <c r="A532" s="207">
        <v>3250</v>
      </c>
      <c r="B532" s="491" t="s">
        <v>2886</v>
      </c>
      <c r="C532" s="491"/>
      <c r="D532" s="491"/>
      <c r="E532" s="491"/>
      <c r="F532" s="491"/>
      <c r="G532" s="491"/>
      <c r="H532" s="492"/>
    </row>
    <row r="533" spans="1:8" ht="15" customHeight="1">
      <c r="A533" s="207">
        <v>3291</v>
      </c>
      <c r="B533" s="491" t="s">
        <v>2887</v>
      </c>
      <c r="C533" s="491"/>
      <c r="D533" s="491"/>
      <c r="E533" s="491"/>
      <c r="F533" s="491"/>
      <c r="G533" s="491"/>
      <c r="H533" s="492"/>
    </row>
    <row r="534" spans="1:8" ht="15" customHeight="1">
      <c r="A534" s="207">
        <v>3299</v>
      </c>
      <c r="B534" s="491" t="s">
        <v>2888</v>
      </c>
      <c r="C534" s="491"/>
      <c r="D534" s="491"/>
      <c r="E534" s="491"/>
      <c r="F534" s="491"/>
      <c r="G534" s="491"/>
      <c r="H534" s="492"/>
    </row>
    <row r="535" spans="1:8" ht="15" customHeight="1">
      <c r="A535" s="207">
        <v>3311</v>
      </c>
      <c r="B535" s="491" t="s">
        <v>2889</v>
      </c>
      <c r="C535" s="491"/>
      <c r="D535" s="491"/>
      <c r="E535" s="491"/>
      <c r="F535" s="491"/>
      <c r="G535" s="491"/>
      <c r="H535" s="492"/>
    </row>
    <row r="536" spans="1:8" ht="15" customHeight="1">
      <c r="A536" s="207">
        <v>3312</v>
      </c>
      <c r="B536" s="491" t="s">
        <v>2890</v>
      </c>
      <c r="C536" s="491"/>
      <c r="D536" s="491"/>
      <c r="E536" s="491"/>
      <c r="F536" s="491"/>
      <c r="G536" s="491"/>
      <c r="H536" s="492"/>
    </row>
    <row r="537" spans="1:8" ht="15" customHeight="1">
      <c r="A537" s="207">
        <v>3313</v>
      </c>
      <c r="B537" s="491" t="s">
        <v>2891</v>
      </c>
      <c r="C537" s="491"/>
      <c r="D537" s="491"/>
      <c r="E537" s="491"/>
      <c r="F537" s="491"/>
      <c r="G537" s="491"/>
      <c r="H537" s="492"/>
    </row>
    <row r="538" spans="1:8" ht="15" customHeight="1">
      <c r="A538" s="207">
        <v>3314</v>
      </c>
      <c r="B538" s="491" t="s">
        <v>2892</v>
      </c>
      <c r="C538" s="491"/>
      <c r="D538" s="491"/>
      <c r="E538" s="491"/>
      <c r="F538" s="491"/>
      <c r="G538" s="491"/>
      <c r="H538" s="492"/>
    </row>
    <row r="539" spans="1:8" ht="15" customHeight="1">
      <c r="A539" s="207">
        <v>3315</v>
      </c>
      <c r="B539" s="491" t="s">
        <v>3885</v>
      </c>
      <c r="C539" s="491"/>
      <c r="D539" s="491"/>
      <c r="E539" s="491"/>
      <c r="F539" s="491"/>
      <c r="G539" s="491"/>
      <c r="H539" s="492"/>
    </row>
    <row r="540" spans="1:8" ht="15" customHeight="1">
      <c r="A540" s="207">
        <v>3316</v>
      </c>
      <c r="B540" s="491" t="s">
        <v>3719</v>
      </c>
      <c r="C540" s="491"/>
      <c r="D540" s="491"/>
      <c r="E540" s="491"/>
      <c r="F540" s="491"/>
      <c r="G540" s="491"/>
      <c r="H540" s="492"/>
    </row>
    <row r="541" spans="1:8" ht="15" customHeight="1">
      <c r="A541" s="207">
        <v>3317</v>
      </c>
      <c r="B541" s="491" t="s">
        <v>3720</v>
      </c>
      <c r="C541" s="491"/>
      <c r="D541" s="491"/>
      <c r="E541" s="491"/>
      <c r="F541" s="491"/>
      <c r="G541" s="491"/>
      <c r="H541" s="492"/>
    </row>
    <row r="542" spans="1:8" ht="15" customHeight="1">
      <c r="A542" s="207">
        <v>3319</v>
      </c>
      <c r="B542" s="491" t="s">
        <v>3721</v>
      </c>
      <c r="C542" s="491"/>
      <c r="D542" s="491"/>
      <c r="E542" s="491"/>
      <c r="F542" s="491"/>
      <c r="G542" s="491"/>
      <c r="H542" s="492"/>
    </row>
    <row r="543" spans="1:8" ht="15" customHeight="1">
      <c r="A543" s="207">
        <v>3320</v>
      </c>
      <c r="B543" s="491" t="s">
        <v>3722</v>
      </c>
      <c r="C543" s="491"/>
      <c r="D543" s="491"/>
      <c r="E543" s="491"/>
      <c r="F543" s="491"/>
      <c r="G543" s="491"/>
      <c r="H543" s="492"/>
    </row>
    <row r="544" spans="1:8" ht="15" customHeight="1">
      <c r="A544" s="207">
        <v>3511</v>
      </c>
      <c r="B544" s="491" t="s">
        <v>1823</v>
      </c>
      <c r="C544" s="491"/>
      <c r="D544" s="491"/>
      <c r="E544" s="491"/>
      <c r="F544" s="491"/>
      <c r="G544" s="491"/>
      <c r="H544" s="492"/>
    </row>
    <row r="545" spans="1:8" ht="15" customHeight="1">
      <c r="A545" s="207">
        <v>3512</v>
      </c>
      <c r="B545" s="491" t="s">
        <v>1824</v>
      </c>
      <c r="C545" s="491"/>
      <c r="D545" s="491"/>
      <c r="E545" s="491"/>
      <c r="F545" s="491"/>
      <c r="G545" s="491"/>
      <c r="H545" s="492"/>
    </row>
    <row r="546" spans="1:8" ht="15" customHeight="1">
      <c r="A546" s="207">
        <v>3513</v>
      </c>
      <c r="B546" s="491" t="s">
        <v>3723</v>
      </c>
      <c r="C546" s="491"/>
      <c r="D546" s="491"/>
      <c r="E546" s="491"/>
      <c r="F546" s="491"/>
      <c r="G546" s="491"/>
      <c r="H546" s="492"/>
    </row>
    <row r="547" spans="1:8" ht="15" customHeight="1">
      <c r="A547" s="207">
        <v>3514</v>
      </c>
      <c r="B547" s="491" t="s">
        <v>3724</v>
      </c>
      <c r="C547" s="491"/>
      <c r="D547" s="491"/>
      <c r="E547" s="491"/>
      <c r="F547" s="491"/>
      <c r="G547" s="491"/>
      <c r="H547" s="492"/>
    </row>
    <row r="548" spans="1:8" ht="15" customHeight="1">
      <c r="A548" s="207">
        <v>3521</v>
      </c>
      <c r="B548" s="491" t="s">
        <v>1825</v>
      </c>
      <c r="C548" s="491"/>
      <c r="D548" s="491"/>
      <c r="E548" s="491"/>
      <c r="F548" s="491"/>
      <c r="G548" s="491"/>
      <c r="H548" s="492"/>
    </row>
    <row r="549" spans="1:8" ht="15" customHeight="1">
      <c r="A549" s="207">
        <v>3522</v>
      </c>
      <c r="B549" s="491" t="s">
        <v>3725</v>
      </c>
      <c r="C549" s="491"/>
      <c r="D549" s="491"/>
      <c r="E549" s="491"/>
      <c r="F549" s="491"/>
      <c r="G549" s="491"/>
      <c r="H549" s="492"/>
    </row>
    <row r="550" spans="1:8" ht="15" customHeight="1">
      <c r="A550" s="207">
        <v>3523</v>
      </c>
      <c r="B550" s="491" t="s">
        <v>3726</v>
      </c>
      <c r="C550" s="491"/>
      <c r="D550" s="491"/>
      <c r="E550" s="491"/>
      <c r="F550" s="491"/>
      <c r="G550" s="491"/>
      <c r="H550" s="492"/>
    </row>
    <row r="551" spans="1:8" ht="15" customHeight="1">
      <c r="A551" s="207">
        <v>3530</v>
      </c>
      <c r="B551" s="491" t="s">
        <v>1777</v>
      </c>
      <c r="C551" s="491"/>
      <c r="D551" s="491"/>
      <c r="E551" s="491"/>
      <c r="F551" s="491"/>
      <c r="G551" s="491"/>
      <c r="H551" s="492"/>
    </row>
    <row r="552" spans="1:8" ht="15" customHeight="1">
      <c r="A552" s="207">
        <v>3600</v>
      </c>
      <c r="B552" s="491" t="s">
        <v>1778</v>
      </c>
      <c r="C552" s="491"/>
      <c r="D552" s="491"/>
      <c r="E552" s="491"/>
      <c r="F552" s="491"/>
      <c r="G552" s="491"/>
      <c r="H552" s="492"/>
    </row>
    <row r="553" spans="1:8" ht="15" customHeight="1">
      <c r="A553" s="207">
        <v>3700</v>
      </c>
      <c r="B553" s="491" t="s">
        <v>1779</v>
      </c>
      <c r="C553" s="491"/>
      <c r="D553" s="491"/>
      <c r="E553" s="491"/>
      <c r="F553" s="491"/>
      <c r="G553" s="491"/>
      <c r="H553" s="492"/>
    </row>
    <row r="554" spans="1:8" ht="15" customHeight="1">
      <c r="A554" s="207">
        <v>3811</v>
      </c>
      <c r="B554" s="491" t="s">
        <v>1780</v>
      </c>
      <c r="C554" s="491"/>
      <c r="D554" s="491"/>
      <c r="E554" s="491"/>
      <c r="F554" s="491"/>
      <c r="G554" s="491"/>
      <c r="H554" s="492"/>
    </row>
    <row r="555" spans="1:8" ht="15" customHeight="1">
      <c r="A555" s="207">
        <v>3812</v>
      </c>
      <c r="B555" s="491" t="s">
        <v>1781</v>
      </c>
      <c r="C555" s="491"/>
      <c r="D555" s="491"/>
      <c r="E555" s="491"/>
      <c r="F555" s="491"/>
      <c r="G555" s="491"/>
      <c r="H555" s="492"/>
    </row>
    <row r="556" spans="1:8" ht="15" customHeight="1">
      <c r="A556" s="207">
        <v>3821</v>
      </c>
      <c r="B556" s="491" t="s">
        <v>9</v>
      </c>
      <c r="C556" s="491"/>
      <c r="D556" s="491"/>
      <c r="E556" s="491"/>
      <c r="F556" s="491"/>
      <c r="G556" s="491"/>
      <c r="H556" s="492"/>
    </row>
    <row r="557" spans="1:8" ht="15" customHeight="1">
      <c r="A557" s="207">
        <v>3822</v>
      </c>
      <c r="B557" s="491" t="s">
        <v>10</v>
      </c>
      <c r="C557" s="491"/>
      <c r="D557" s="491"/>
      <c r="E557" s="491"/>
      <c r="F557" s="491"/>
      <c r="G557" s="491"/>
      <c r="H557" s="492"/>
    </row>
    <row r="558" spans="1:8" ht="15" customHeight="1">
      <c r="A558" s="207">
        <v>3831</v>
      </c>
      <c r="B558" s="491" t="s">
        <v>4059</v>
      </c>
      <c r="C558" s="491"/>
      <c r="D558" s="491"/>
      <c r="E558" s="491"/>
      <c r="F558" s="491"/>
      <c r="G558" s="491"/>
      <c r="H558" s="492"/>
    </row>
    <row r="559" spans="1:8" ht="15" customHeight="1">
      <c r="A559" s="207">
        <v>3832</v>
      </c>
      <c r="B559" s="491" t="s">
        <v>4060</v>
      </c>
      <c r="C559" s="491"/>
      <c r="D559" s="491"/>
      <c r="E559" s="491"/>
      <c r="F559" s="491"/>
      <c r="G559" s="491"/>
      <c r="H559" s="492"/>
    </row>
    <row r="560" spans="1:8" ht="15" customHeight="1">
      <c r="A560" s="207">
        <v>3900</v>
      </c>
      <c r="B560" s="491" t="s">
        <v>4061</v>
      </c>
      <c r="C560" s="491"/>
      <c r="D560" s="491"/>
      <c r="E560" s="491"/>
      <c r="F560" s="491"/>
      <c r="G560" s="491"/>
      <c r="H560" s="492"/>
    </row>
    <row r="561" spans="1:8" ht="15" customHeight="1">
      <c r="A561" s="207">
        <v>4110</v>
      </c>
      <c r="B561" s="491" t="s">
        <v>4062</v>
      </c>
      <c r="C561" s="491"/>
      <c r="D561" s="491"/>
      <c r="E561" s="491"/>
      <c r="F561" s="491"/>
      <c r="G561" s="491"/>
      <c r="H561" s="492"/>
    </row>
    <row r="562" spans="1:8" ht="15" customHeight="1">
      <c r="A562" s="207">
        <v>4120</v>
      </c>
      <c r="B562" s="491" t="s">
        <v>4063</v>
      </c>
      <c r="C562" s="491"/>
      <c r="D562" s="491"/>
      <c r="E562" s="491"/>
      <c r="F562" s="491"/>
      <c r="G562" s="491"/>
      <c r="H562" s="492"/>
    </row>
    <row r="563" spans="1:8" ht="15" customHeight="1">
      <c r="A563" s="207">
        <v>4211</v>
      </c>
      <c r="B563" s="491" t="s">
        <v>1172</v>
      </c>
      <c r="C563" s="491"/>
      <c r="D563" s="491"/>
      <c r="E563" s="491"/>
      <c r="F563" s="491"/>
      <c r="G563" s="491"/>
      <c r="H563" s="492"/>
    </row>
    <row r="564" spans="1:8" ht="15" customHeight="1">
      <c r="A564" s="207">
        <v>4212</v>
      </c>
      <c r="B564" s="491" t="s">
        <v>1173</v>
      </c>
      <c r="C564" s="491"/>
      <c r="D564" s="491"/>
      <c r="E564" s="491"/>
      <c r="F564" s="491"/>
      <c r="G564" s="491"/>
      <c r="H564" s="492"/>
    </row>
    <row r="565" spans="1:8" ht="15" customHeight="1">
      <c r="A565" s="207">
        <v>4213</v>
      </c>
      <c r="B565" s="491" t="s">
        <v>659</v>
      </c>
      <c r="C565" s="491"/>
      <c r="D565" s="491"/>
      <c r="E565" s="491"/>
      <c r="F565" s="491"/>
      <c r="G565" s="491"/>
      <c r="H565" s="492"/>
    </row>
    <row r="566" spans="1:8" ht="15" customHeight="1">
      <c r="A566" s="207">
        <v>4221</v>
      </c>
      <c r="B566" s="491" t="s">
        <v>660</v>
      </c>
      <c r="C566" s="491"/>
      <c r="D566" s="491"/>
      <c r="E566" s="491"/>
      <c r="F566" s="491"/>
      <c r="G566" s="491"/>
      <c r="H566" s="492"/>
    </row>
    <row r="567" spans="1:8" ht="15" customHeight="1">
      <c r="A567" s="207">
        <v>4222</v>
      </c>
      <c r="B567" s="491" t="s">
        <v>2047</v>
      </c>
      <c r="C567" s="491"/>
      <c r="D567" s="491"/>
      <c r="E567" s="491"/>
      <c r="F567" s="491"/>
      <c r="G567" s="491"/>
      <c r="H567" s="492"/>
    </row>
    <row r="568" spans="1:8" ht="15" customHeight="1">
      <c r="A568" s="207">
        <v>4291</v>
      </c>
      <c r="B568" s="491" t="s">
        <v>2048</v>
      </c>
      <c r="C568" s="491"/>
      <c r="D568" s="491"/>
      <c r="E568" s="491"/>
      <c r="F568" s="491"/>
      <c r="G568" s="491"/>
      <c r="H568" s="492"/>
    </row>
    <row r="569" spans="1:8" ht="15" customHeight="1">
      <c r="A569" s="207">
        <v>4299</v>
      </c>
      <c r="B569" s="491" t="s">
        <v>2049</v>
      </c>
      <c r="C569" s="491"/>
      <c r="D569" s="491"/>
      <c r="E569" s="491"/>
      <c r="F569" s="491"/>
      <c r="G569" s="491"/>
      <c r="H569" s="492"/>
    </row>
    <row r="570" spans="1:8" ht="15" customHeight="1">
      <c r="A570" s="207">
        <v>4311</v>
      </c>
      <c r="B570" s="491" t="s">
        <v>3713</v>
      </c>
      <c r="C570" s="491"/>
      <c r="D570" s="491"/>
      <c r="E570" s="491"/>
      <c r="F570" s="491"/>
      <c r="G570" s="491"/>
      <c r="H570" s="492"/>
    </row>
    <row r="571" spans="1:8" ht="15" customHeight="1">
      <c r="A571" s="207">
        <v>4312</v>
      </c>
      <c r="B571" s="491" t="s">
        <v>3714</v>
      </c>
      <c r="C571" s="491"/>
      <c r="D571" s="491"/>
      <c r="E571" s="491"/>
      <c r="F571" s="491"/>
      <c r="G571" s="491"/>
      <c r="H571" s="492"/>
    </row>
    <row r="572" spans="1:8" ht="15" customHeight="1">
      <c r="A572" s="207">
        <v>4313</v>
      </c>
      <c r="B572" s="491" t="s">
        <v>3715</v>
      </c>
      <c r="C572" s="491"/>
      <c r="D572" s="491"/>
      <c r="E572" s="491"/>
      <c r="F572" s="491"/>
      <c r="G572" s="491"/>
      <c r="H572" s="492"/>
    </row>
    <row r="573" spans="1:8" ht="15" customHeight="1">
      <c r="A573" s="207">
        <v>4321</v>
      </c>
      <c r="B573" s="491" t="s">
        <v>931</v>
      </c>
      <c r="C573" s="491"/>
      <c r="D573" s="491"/>
      <c r="E573" s="491"/>
      <c r="F573" s="491"/>
      <c r="G573" s="491"/>
      <c r="H573" s="492"/>
    </row>
    <row r="574" spans="1:8" ht="15" customHeight="1">
      <c r="A574" s="207">
        <v>4322</v>
      </c>
      <c r="B574" s="491" t="s">
        <v>1936</v>
      </c>
      <c r="C574" s="491"/>
      <c r="D574" s="491"/>
      <c r="E574" s="491"/>
      <c r="F574" s="491"/>
      <c r="G574" s="491"/>
      <c r="H574" s="492"/>
    </row>
    <row r="575" spans="1:8" ht="15" customHeight="1">
      <c r="A575" s="207">
        <v>4329</v>
      </c>
      <c r="B575" s="491" t="s">
        <v>1937</v>
      </c>
      <c r="C575" s="491"/>
      <c r="D575" s="491"/>
      <c r="E575" s="491"/>
      <c r="F575" s="491"/>
      <c r="G575" s="491"/>
      <c r="H575" s="492"/>
    </row>
    <row r="576" spans="1:8" ht="15" customHeight="1">
      <c r="A576" s="207">
        <v>4331</v>
      </c>
      <c r="B576" s="491" t="s">
        <v>1938</v>
      </c>
      <c r="C576" s="491"/>
      <c r="D576" s="491"/>
      <c r="E576" s="491"/>
      <c r="F576" s="491"/>
      <c r="G576" s="491"/>
      <c r="H576" s="492"/>
    </row>
    <row r="577" spans="1:8" ht="15" customHeight="1">
      <c r="A577" s="207">
        <v>4332</v>
      </c>
      <c r="B577" s="491" t="s">
        <v>4300</v>
      </c>
      <c r="C577" s="491"/>
      <c r="D577" s="491"/>
      <c r="E577" s="491"/>
      <c r="F577" s="491"/>
      <c r="G577" s="491"/>
      <c r="H577" s="492"/>
    </row>
    <row r="578" spans="1:8" ht="15" customHeight="1">
      <c r="A578" s="207">
        <v>4333</v>
      </c>
      <c r="B578" s="491" t="s">
        <v>4301</v>
      </c>
      <c r="C578" s="491"/>
      <c r="D578" s="491"/>
      <c r="E578" s="491"/>
      <c r="F578" s="491"/>
      <c r="G578" s="491"/>
      <c r="H578" s="492"/>
    </row>
    <row r="579" spans="1:8" ht="15" customHeight="1">
      <c r="A579" s="207">
        <v>4334</v>
      </c>
      <c r="B579" s="491" t="s">
        <v>4302</v>
      </c>
      <c r="C579" s="491"/>
      <c r="D579" s="491"/>
      <c r="E579" s="491"/>
      <c r="F579" s="491"/>
      <c r="G579" s="491"/>
      <c r="H579" s="492"/>
    </row>
    <row r="580" spans="1:8" ht="15" customHeight="1">
      <c r="A580" s="207">
        <v>4339</v>
      </c>
      <c r="B580" s="491" t="s">
        <v>1939</v>
      </c>
      <c r="C580" s="491"/>
      <c r="D580" s="491"/>
      <c r="E580" s="491"/>
      <c r="F580" s="491"/>
      <c r="G580" s="491"/>
      <c r="H580" s="492"/>
    </row>
    <row r="581" spans="1:8" ht="15" customHeight="1">
      <c r="A581" s="207">
        <v>4391</v>
      </c>
      <c r="B581" s="491" t="s">
        <v>4202</v>
      </c>
      <c r="C581" s="491"/>
      <c r="D581" s="491"/>
      <c r="E581" s="491"/>
      <c r="F581" s="491"/>
      <c r="G581" s="491"/>
      <c r="H581" s="492"/>
    </row>
    <row r="582" spans="1:8" ht="15" customHeight="1">
      <c r="A582" s="207">
        <v>4399</v>
      </c>
      <c r="B582" s="491" t="s">
        <v>4203</v>
      </c>
      <c r="C582" s="491"/>
      <c r="D582" s="491"/>
      <c r="E582" s="491"/>
      <c r="F582" s="491"/>
      <c r="G582" s="491"/>
      <c r="H582" s="492"/>
    </row>
    <row r="583" spans="1:8" ht="15" customHeight="1">
      <c r="A583" s="207">
        <v>4511</v>
      </c>
      <c r="B583" s="491" t="s">
        <v>1887</v>
      </c>
      <c r="C583" s="491"/>
      <c r="D583" s="491"/>
      <c r="E583" s="491"/>
      <c r="F583" s="491"/>
      <c r="G583" s="491"/>
      <c r="H583" s="492"/>
    </row>
    <row r="584" spans="1:8" ht="15" customHeight="1">
      <c r="A584" s="207">
        <v>4519</v>
      </c>
      <c r="B584" s="491" t="s">
        <v>1888</v>
      </c>
      <c r="C584" s="491"/>
      <c r="D584" s="491"/>
      <c r="E584" s="491"/>
      <c r="F584" s="491"/>
      <c r="G584" s="491"/>
      <c r="H584" s="492"/>
    </row>
    <row r="585" spans="1:8" ht="15" customHeight="1">
      <c r="A585" s="207">
        <v>4520</v>
      </c>
      <c r="B585" s="491" t="s">
        <v>4303</v>
      </c>
      <c r="C585" s="491"/>
      <c r="D585" s="491"/>
      <c r="E585" s="491"/>
      <c r="F585" s="491"/>
      <c r="G585" s="491"/>
      <c r="H585" s="492"/>
    </row>
    <row r="586" spans="1:8" ht="15" customHeight="1">
      <c r="A586" s="207">
        <v>4531</v>
      </c>
      <c r="B586" s="491" t="s">
        <v>1889</v>
      </c>
      <c r="C586" s="491"/>
      <c r="D586" s="491"/>
      <c r="E586" s="491"/>
      <c r="F586" s="491"/>
      <c r="G586" s="491"/>
      <c r="H586" s="492"/>
    </row>
    <row r="587" spans="1:8" ht="15" customHeight="1">
      <c r="A587" s="207">
        <v>4532</v>
      </c>
      <c r="B587" s="491" t="s">
        <v>1471</v>
      </c>
      <c r="C587" s="491"/>
      <c r="D587" s="491"/>
      <c r="E587" s="491"/>
      <c r="F587" s="491"/>
      <c r="G587" s="491"/>
      <c r="H587" s="492"/>
    </row>
    <row r="588" spans="1:8" ht="15" customHeight="1">
      <c r="A588" s="207">
        <v>4540</v>
      </c>
      <c r="B588" s="491" t="s">
        <v>305</v>
      </c>
      <c r="C588" s="491"/>
      <c r="D588" s="491"/>
      <c r="E588" s="491"/>
      <c r="F588" s="491"/>
      <c r="G588" s="491"/>
      <c r="H588" s="492"/>
    </row>
    <row r="589" spans="1:8" ht="15" customHeight="1">
      <c r="A589" s="207">
        <v>4611</v>
      </c>
      <c r="B589" s="491" t="s">
        <v>306</v>
      </c>
      <c r="C589" s="491"/>
      <c r="D589" s="491"/>
      <c r="E589" s="491"/>
      <c r="F589" s="491"/>
      <c r="G589" s="491"/>
      <c r="H589" s="492"/>
    </row>
    <row r="590" spans="1:8" ht="15" customHeight="1">
      <c r="A590" s="207">
        <v>4612</v>
      </c>
      <c r="B590" s="491" t="s">
        <v>1372</v>
      </c>
      <c r="C590" s="491"/>
      <c r="D590" s="491"/>
      <c r="E590" s="491"/>
      <c r="F590" s="491"/>
      <c r="G590" s="491"/>
      <c r="H590" s="492"/>
    </row>
    <row r="591" spans="1:8" ht="15" customHeight="1">
      <c r="A591" s="207">
        <v>4613</v>
      </c>
      <c r="B591" s="491" t="s">
        <v>1721</v>
      </c>
      <c r="C591" s="491"/>
      <c r="D591" s="491"/>
      <c r="E591" s="491"/>
      <c r="F591" s="491"/>
      <c r="G591" s="491"/>
      <c r="H591" s="492"/>
    </row>
    <row r="592" spans="1:8" ht="15" customHeight="1">
      <c r="A592" s="207">
        <v>4614</v>
      </c>
      <c r="B592" s="491" t="s">
        <v>1110</v>
      </c>
      <c r="C592" s="491"/>
      <c r="D592" s="491"/>
      <c r="E592" s="491"/>
      <c r="F592" s="491"/>
      <c r="G592" s="491"/>
      <c r="H592" s="492"/>
    </row>
    <row r="593" spans="1:8" ht="15" customHeight="1">
      <c r="A593" s="207">
        <v>4615</v>
      </c>
      <c r="B593" s="491" t="s">
        <v>1111</v>
      </c>
      <c r="C593" s="491"/>
      <c r="D593" s="491"/>
      <c r="E593" s="491"/>
      <c r="F593" s="491"/>
      <c r="G593" s="491"/>
      <c r="H593" s="492"/>
    </row>
    <row r="594" spans="1:8" ht="15" customHeight="1">
      <c r="A594" s="207">
        <v>4616</v>
      </c>
      <c r="B594" s="491" t="s">
        <v>1112</v>
      </c>
      <c r="C594" s="491"/>
      <c r="D594" s="491"/>
      <c r="E594" s="491"/>
      <c r="F594" s="491"/>
      <c r="G594" s="491"/>
      <c r="H594" s="492"/>
    </row>
    <row r="595" spans="1:8" ht="15" customHeight="1">
      <c r="A595" s="207">
        <v>4617</v>
      </c>
      <c r="B595" s="491" t="s">
        <v>1840</v>
      </c>
      <c r="C595" s="491"/>
      <c r="D595" s="491"/>
      <c r="E595" s="491"/>
      <c r="F595" s="491"/>
      <c r="G595" s="491"/>
      <c r="H595" s="492"/>
    </row>
    <row r="596" spans="1:8" ht="15" customHeight="1">
      <c r="A596" s="207">
        <v>4618</v>
      </c>
      <c r="B596" s="491" t="s">
        <v>1841</v>
      </c>
      <c r="C596" s="491"/>
      <c r="D596" s="491"/>
      <c r="E596" s="491"/>
      <c r="F596" s="491"/>
      <c r="G596" s="491"/>
      <c r="H596" s="492"/>
    </row>
    <row r="597" spans="1:8" ht="15" customHeight="1">
      <c r="A597" s="207">
        <v>4619</v>
      </c>
      <c r="B597" s="491" t="s">
        <v>1842</v>
      </c>
      <c r="C597" s="491"/>
      <c r="D597" s="491"/>
      <c r="E597" s="491"/>
      <c r="F597" s="491"/>
      <c r="G597" s="491"/>
      <c r="H597" s="492"/>
    </row>
    <row r="598" spans="1:8" ht="15" customHeight="1">
      <c r="A598" s="207">
        <v>4621</v>
      </c>
      <c r="B598" s="491" t="s">
        <v>3525</v>
      </c>
      <c r="C598" s="491"/>
      <c r="D598" s="491"/>
      <c r="E598" s="491"/>
      <c r="F598" s="491"/>
      <c r="G598" s="491"/>
      <c r="H598" s="492"/>
    </row>
    <row r="599" spans="1:8" ht="15" customHeight="1">
      <c r="A599" s="207">
        <v>4622</v>
      </c>
      <c r="B599" s="491" t="s">
        <v>2488</v>
      </c>
      <c r="C599" s="491"/>
      <c r="D599" s="491"/>
      <c r="E599" s="491"/>
      <c r="F599" s="491"/>
      <c r="G599" s="491"/>
      <c r="H599" s="492"/>
    </row>
    <row r="600" spans="1:8" ht="15" customHeight="1">
      <c r="A600" s="207">
        <v>4623</v>
      </c>
      <c r="B600" s="491" t="s">
        <v>750</v>
      </c>
      <c r="C600" s="491"/>
      <c r="D600" s="491"/>
      <c r="E600" s="491"/>
      <c r="F600" s="491"/>
      <c r="G600" s="491"/>
      <c r="H600" s="492"/>
    </row>
    <row r="601" spans="1:8" ht="15" customHeight="1">
      <c r="A601" s="207">
        <v>4624</v>
      </c>
      <c r="B601" s="491" t="s">
        <v>3526</v>
      </c>
      <c r="C601" s="491"/>
      <c r="D601" s="491"/>
      <c r="E601" s="491"/>
      <c r="F601" s="491"/>
      <c r="G601" s="491"/>
      <c r="H601" s="492"/>
    </row>
    <row r="602" spans="1:8" ht="15" customHeight="1">
      <c r="A602" s="207">
        <v>4631</v>
      </c>
      <c r="B602" s="491" t="s">
        <v>3527</v>
      </c>
      <c r="C602" s="491"/>
      <c r="D602" s="491"/>
      <c r="E602" s="491"/>
      <c r="F602" s="491"/>
      <c r="G602" s="491"/>
      <c r="H602" s="492"/>
    </row>
    <row r="603" spans="1:8" ht="15" customHeight="1">
      <c r="A603" s="207">
        <v>4632</v>
      </c>
      <c r="B603" s="491" t="s">
        <v>3528</v>
      </c>
      <c r="C603" s="491"/>
      <c r="D603" s="491"/>
      <c r="E603" s="491"/>
      <c r="F603" s="491"/>
      <c r="G603" s="491"/>
      <c r="H603" s="492"/>
    </row>
    <row r="604" spans="1:8" ht="15" customHeight="1">
      <c r="A604" s="207">
        <v>4633</v>
      </c>
      <c r="B604" s="491" t="s">
        <v>3529</v>
      </c>
      <c r="C604" s="491"/>
      <c r="D604" s="491"/>
      <c r="E604" s="491"/>
      <c r="F604" s="491"/>
      <c r="G604" s="491"/>
      <c r="H604" s="492"/>
    </row>
    <row r="605" spans="1:8" ht="15" customHeight="1">
      <c r="A605" s="207">
        <v>4634</v>
      </c>
      <c r="B605" s="491" t="s">
        <v>3530</v>
      </c>
      <c r="C605" s="491"/>
      <c r="D605" s="491"/>
      <c r="E605" s="491"/>
      <c r="F605" s="491"/>
      <c r="G605" s="491"/>
      <c r="H605" s="492"/>
    </row>
    <row r="606" spans="1:8" ht="15" customHeight="1">
      <c r="A606" s="207">
        <v>4635</v>
      </c>
      <c r="B606" s="491" t="s">
        <v>3531</v>
      </c>
      <c r="C606" s="491"/>
      <c r="D606" s="491"/>
      <c r="E606" s="491"/>
      <c r="F606" s="491"/>
      <c r="G606" s="491"/>
      <c r="H606" s="492"/>
    </row>
    <row r="607" spans="1:8" ht="15" customHeight="1">
      <c r="A607" s="207">
        <v>4636</v>
      </c>
      <c r="B607" s="491" t="s">
        <v>3532</v>
      </c>
      <c r="C607" s="491"/>
      <c r="D607" s="491"/>
      <c r="E607" s="491"/>
      <c r="F607" s="491"/>
      <c r="G607" s="491"/>
      <c r="H607" s="492"/>
    </row>
    <row r="608" spans="1:8" ht="15" customHeight="1">
      <c r="A608" s="207">
        <v>4637</v>
      </c>
      <c r="B608" s="491" t="s">
        <v>3533</v>
      </c>
      <c r="C608" s="491"/>
      <c r="D608" s="491"/>
      <c r="E608" s="491"/>
      <c r="F608" s="491"/>
      <c r="G608" s="491"/>
      <c r="H608" s="492"/>
    </row>
    <row r="609" spans="1:8" ht="15" customHeight="1">
      <c r="A609" s="207">
        <v>4638</v>
      </c>
      <c r="B609" s="491" t="s">
        <v>1194</v>
      </c>
      <c r="C609" s="491"/>
      <c r="D609" s="491"/>
      <c r="E609" s="491"/>
      <c r="F609" s="491"/>
      <c r="G609" s="491"/>
      <c r="H609" s="492"/>
    </row>
    <row r="610" spans="1:8" ht="15" customHeight="1">
      <c r="A610" s="207">
        <v>4639</v>
      </c>
      <c r="B610" s="491" t="s">
        <v>1195</v>
      </c>
      <c r="C610" s="491"/>
      <c r="D610" s="491"/>
      <c r="E610" s="491"/>
      <c r="F610" s="491"/>
      <c r="G610" s="491"/>
      <c r="H610" s="492"/>
    </row>
    <row r="611" spans="1:8" ht="15" customHeight="1">
      <c r="A611" s="207">
        <v>4641</v>
      </c>
      <c r="B611" s="491" t="s">
        <v>753</v>
      </c>
      <c r="C611" s="491"/>
      <c r="D611" s="491"/>
      <c r="E611" s="491"/>
      <c r="F611" s="491"/>
      <c r="G611" s="491"/>
      <c r="H611" s="492"/>
    </row>
    <row r="612" spans="1:8" ht="15" customHeight="1">
      <c r="A612" s="207">
        <v>4642</v>
      </c>
      <c r="B612" s="491" t="s">
        <v>1196</v>
      </c>
      <c r="C612" s="491"/>
      <c r="D612" s="491"/>
      <c r="E612" s="491"/>
      <c r="F612" s="491"/>
      <c r="G612" s="491"/>
      <c r="H612" s="492"/>
    </row>
    <row r="613" spans="1:8" ht="15" customHeight="1">
      <c r="A613" s="207">
        <v>4643</v>
      </c>
      <c r="B613" s="491" t="s">
        <v>288</v>
      </c>
      <c r="C613" s="491"/>
      <c r="D613" s="491"/>
      <c r="E613" s="491"/>
      <c r="F613" s="491"/>
      <c r="G613" s="491"/>
      <c r="H613" s="492"/>
    </row>
    <row r="614" spans="1:8" ht="15" customHeight="1">
      <c r="A614" s="207">
        <v>4644</v>
      </c>
      <c r="B614" s="491" t="s">
        <v>1270</v>
      </c>
      <c r="C614" s="491"/>
      <c r="D614" s="491"/>
      <c r="E614" s="491"/>
      <c r="F614" s="491"/>
      <c r="G614" s="491"/>
      <c r="H614" s="492"/>
    </row>
    <row r="615" spans="1:8" ht="15" customHeight="1">
      <c r="A615" s="207">
        <v>4645</v>
      </c>
      <c r="B615" s="491" t="s">
        <v>1503</v>
      </c>
      <c r="C615" s="491"/>
      <c r="D615" s="491"/>
      <c r="E615" s="491"/>
      <c r="F615" s="491"/>
      <c r="G615" s="491"/>
      <c r="H615" s="492"/>
    </row>
    <row r="616" spans="1:8" ht="15" customHeight="1">
      <c r="A616" s="207">
        <v>4646</v>
      </c>
      <c r="B616" s="491" t="s">
        <v>1271</v>
      </c>
      <c r="C616" s="491"/>
      <c r="D616" s="491"/>
      <c r="E616" s="491"/>
      <c r="F616" s="491"/>
      <c r="G616" s="491"/>
      <c r="H616" s="492"/>
    </row>
    <row r="617" spans="1:8" ht="15" customHeight="1">
      <c r="A617" s="207">
        <v>4647</v>
      </c>
      <c r="B617" s="491" t="s">
        <v>1272</v>
      </c>
      <c r="C617" s="491"/>
      <c r="D617" s="491"/>
      <c r="E617" s="491"/>
      <c r="F617" s="491"/>
      <c r="G617" s="491"/>
      <c r="H617" s="492"/>
    </row>
    <row r="618" spans="1:8" ht="15" customHeight="1">
      <c r="A618" s="207">
        <v>4648</v>
      </c>
      <c r="B618" s="491" t="s">
        <v>1745</v>
      </c>
      <c r="C618" s="491"/>
      <c r="D618" s="491"/>
      <c r="E618" s="491"/>
      <c r="F618" s="491"/>
      <c r="G618" s="491"/>
      <c r="H618" s="492"/>
    </row>
    <row r="619" spans="1:8" ht="15" customHeight="1">
      <c r="A619" s="207">
        <v>4649</v>
      </c>
      <c r="B619" s="491" t="s">
        <v>1746</v>
      </c>
      <c r="C619" s="491"/>
      <c r="D619" s="491"/>
      <c r="E619" s="491"/>
      <c r="F619" s="491"/>
      <c r="G619" s="491"/>
      <c r="H619" s="492"/>
    </row>
    <row r="620" spans="1:8" ht="15" customHeight="1">
      <c r="A620" s="207">
        <v>4651</v>
      </c>
      <c r="B620" s="491" t="s">
        <v>3213</v>
      </c>
      <c r="C620" s="491"/>
      <c r="D620" s="491"/>
      <c r="E620" s="491"/>
      <c r="F620" s="491"/>
      <c r="G620" s="491"/>
      <c r="H620" s="492"/>
    </row>
    <row r="621" spans="1:8" ht="15" customHeight="1">
      <c r="A621" s="207">
        <v>4652</v>
      </c>
      <c r="B621" s="491" t="s">
        <v>1375</v>
      </c>
      <c r="C621" s="491"/>
      <c r="D621" s="491"/>
      <c r="E621" s="491"/>
      <c r="F621" s="491"/>
      <c r="G621" s="491"/>
      <c r="H621" s="492"/>
    </row>
    <row r="622" spans="1:8" ht="15" customHeight="1">
      <c r="A622" s="207">
        <v>4661</v>
      </c>
      <c r="B622" s="491" t="s">
        <v>564</v>
      </c>
      <c r="C622" s="491"/>
      <c r="D622" s="491"/>
      <c r="E622" s="491"/>
      <c r="F622" s="491"/>
      <c r="G622" s="491"/>
      <c r="H622" s="492"/>
    </row>
    <row r="623" spans="1:8" ht="15" customHeight="1">
      <c r="A623" s="207">
        <v>4662</v>
      </c>
      <c r="B623" s="491" t="s">
        <v>1034</v>
      </c>
      <c r="C623" s="491"/>
      <c r="D623" s="491"/>
      <c r="E623" s="491"/>
      <c r="F623" s="491"/>
      <c r="G623" s="491"/>
      <c r="H623" s="492"/>
    </row>
    <row r="624" spans="1:8" ht="15" customHeight="1">
      <c r="A624" s="207">
        <v>4663</v>
      </c>
      <c r="B624" s="491" t="s">
        <v>1035</v>
      </c>
      <c r="C624" s="491"/>
      <c r="D624" s="491"/>
      <c r="E624" s="491"/>
      <c r="F624" s="491"/>
      <c r="G624" s="491"/>
      <c r="H624" s="492"/>
    </row>
    <row r="625" spans="1:8" ht="15" customHeight="1">
      <c r="A625" s="207">
        <v>4664</v>
      </c>
      <c r="B625" s="491" t="s">
        <v>3249</v>
      </c>
      <c r="C625" s="491"/>
      <c r="D625" s="491"/>
      <c r="E625" s="491"/>
      <c r="F625" s="491"/>
      <c r="G625" s="491"/>
      <c r="H625" s="492"/>
    </row>
    <row r="626" spans="1:8" ht="15" customHeight="1">
      <c r="A626" s="207">
        <v>4665</v>
      </c>
      <c r="B626" s="491" t="s">
        <v>3250</v>
      </c>
      <c r="C626" s="491"/>
      <c r="D626" s="491"/>
      <c r="E626" s="491"/>
      <c r="F626" s="491"/>
      <c r="G626" s="491"/>
      <c r="H626" s="492"/>
    </row>
    <row r="627" spans="1:8" ht="15" customHeight="1">
      <c r="A627" s="207">
        <v>4666</v>
      </c>
      <c r="B627" s="491" t="s">
        <v>1036</v>
      </c>
      <c r="C627" s="491"/>
      <c r="D627" s="491"/>
      <c r="E627" s="491"/>
      <c r="F627" s="491"/>
      <c r="G627" s="491"/>
      <c r="H627" s="492"/>
    </row>
    <row r="628" spans="1:8" ht="15" customHeight="1">
      <c r="A628" s="207">
        <v>4669</v>
      </c>
      <c r="B628" s="491" t="s">
        <v>3251</v>
      </c>
      <c r="C628" s="491"/>
      <c r="D628" s="491"/>
      <c r="E628" s="491"/>
      <c r="F628" s="491"/>
      <c r="G628" s="491"/>
      <c r="H628" s="492"/>
    </row>
    <row r="629" spans="1:8" ht="15" customHeight="1">
      <c r="A629" s="207">
        <v>4671</v>
      </c>
      <c r="B629" s="491" t="s">
        <v>880</v>
      </c>
      <c r="C629" s="491"/>
      <c r="D629" s="491"/>
      <c r="E629" s="491"/>
      <c r="F629" s="491"/>
      <c r="G629" s="491"/>
      <c r="H629" s="492"/>
    </row>
    <row r="630" spans="1:8" ht="15" customHeight="1">
      <c r="A630" s="207">
        <v>4672</v>
      </c>
      <c r="B630" s="491" t="s">
        <v>583</v>
      </c>
      <c r="C630" s="491"/>
      <c r="D630" s="491"/>
      <c r="E630" s="491"/>
      <c r="F630" s="491"/>
      <c r="G630" s="491"/>
      <c r="H630" s="492"/>
    </row>
    <row r="631" spans="1:8" ht="15" customHeight="1">
      <c r="A631" s="207">
        <v>4673</v>
      </c>
      <c r="B631" s="491" t="s">
        <v>2311</v>
      </c>
      <c r="C631" s="491"/>
      <c r="D631" s="491"/>
      <c r="E631" s="491"/>
      <c r="F631" s="491"/>
      <c r="G631" s="491"/>
      <c r="H631" s="492"/>
    </row>
    <row r="632" spans="1:8" ht="15" customHeight="1">
      <c r="A632" s="207">
        <v>4674</v>
      </c>
      <c r="B632" s="491" t="s">
        <v>1229</v>
      </c>
      <c r="C632" s="491"/>
      <c r="D632" s="491"/>
      <c r="E632" s="491"/>
      <c r="F632" s="491"/>
      <c r="G632" s="491"/>
      <c r="H632" s="492"/>
    </row>
    <row r="633" spans="1:8" ht="15" customHeight="1">
      <c r="A633" s="207">
        <v>4675</v>
      </c>
      <c r="B633" s="491" t="s">
        <v>3535</v>
      </c>
      <c r="C633" s="491"/>
      <c r="D633" s="491"/>
      <c r="E633" s="491"/>
      <c r="F633" s="491"/>
      <c r="G633" s="491"/>
      <c r="H633" s="492"/>
    </row>
    <row r="634" spans="1:8" ht="15" customHeight="1">
      <c r="A634" s="207">
        <v>4676</v>
      </c>
      <c r="B634" s="491" t="s">
        <v>2259</v>
      </c>
      <c r="C634" s="491"/>
      <c r="D634" s="491"/>
      <c r="E634" s="491"/>
      <c r="F634" s="491"/>
      <c r="G634" s="491"/>
      <c r="H634" s="492"/>
    </row>
    <row r="635" spans="1:8" ht="15" customHeight="1">
      <c r="A635" s="207">
        <v>4677</v>
      </c>
      <c r="B635" s="491" t="s">
        <v>1230</v>
      </c>
      <c r="C635" s="491"/>
      <c r="D635" s="491"/>
      <c r="E635" s="491"/>
      <c r="F635" s="491"/>
      <c r="G635" s="491"/>
      <c r="H635" s="492"/>
    </row>
    <row r="636" spans="1:8" ht="15" customHeight="1">
      <c r="A636" s="207">
        <v>4690</v>
      </c>
      <c r="B636" s="491" t="s">
        <v>1231</v>
      </c>
      <c r="C636" s="491"/>
      <c r="D636" s="491"/>
      <c r="E636" s="491"/>
      <c r="F636" s="491"/>
      <c r="G636" s="491"/>
      <c r="H636" s="492"/>
    </row>
    <row r="637" spans="1:8" ht="15" customHeight="1">
      <c r="A637" s="207">
        <v>4711</v>
      </c>
      <c r="B637" s="491" t="s">
        <v>1232</v>
      </c>
      <c r="C637" s="491"/>
      <c r="D637" s="491"/>
      <c r="E637" s="491"/>
      <c r="F637" s="491"/>
      <c r="G637" s="491"/>
      <c r="H637" s="492"/>
    </row>
    <row r="638" spans="1:8" ht="15" customHeight="1">
      <c r="A638" s="207">
        <v>4719</v>
      </c>
      <c r="B638" s="491" t="s">
        <v>2197</v>
      </c>
      <c r="C638" s="491"/>
      <c r="D638" s="491"/>
      <c r="E638" s="491"/>
      <c r="F638" s="491"/>
      <c r="G638" s="491"/>
      <c r="H638" s="492"/>
    </row>
    <row r="639" spans="1:8" ht="15" customHeight="1">
      <c r="A639" s="207">
        <v>4721</v>
      </c>
      <c r="B639" s="491" t="s">
        <v>4314</v>
      </c>
      <c r="C639" s="491"/>
      <c r="D639" s="491"/>
      <c r="E639" s="491"/>
      <c r="F639" s="491"/>
      <c r="G639" s="491"/>
      <c r="H639" s="492"/>
    </row>
    <row r="640" spans="1:8" ht="15" customHeight="1">
      <c r="A640" s="207">
        <v>4722</v>
      </c>
      <c r="B640" s="491" t="s">
        <v>2340</v>
      </c>
      <c r="C640" s="491"/>
      <c r="D640" s="491"/>
      <c r="E640" s="491"/>
      <c r="F640" s="491"/>
      <c r="G640" s="491"/>
      <c r="H640" s="492"/>
    </row>
    <row r="641" spans="1:8" ht="15" customHeight="1">
      <c r="A641" s="207">
        <v>4723</v>
      </c>
      <c r="B641" s="491" t="s">
        <v>2003</v>
      </c>
      <c r="C641" s="491"/>
      <c r="D641" s="491"/>
      <c r="E641" s="491"/>
      <c r="F641" s="491"/>
      <c r="G641" s="491"/>
      <c r="H641" s="492"/>
    </row>
    <row r="642" spans="1:8" ht="15" customHeight="1">
      <c r="A642" s="207">
        <v>4724</v>
      </c>
      <c r="B642" s="491" t="s">
        <v>3918</v>
      </c>
      <c r="C642" s="491"/>
      <c r="D642" s="491"/>
      <c r="E642" s="491"/>
      <c r="F642" s="491"/>
      <c r="G642" s="491"/>
      <c r="H642" s="492"/>
    </row>
    <row r="643" spans="1:8" ht="15" customHeight="1">
      <c r="A643" s="207">
        <v>4725</v>
      </c>
      <c r="B643" s="491" t="s">
        <v>3919</v>
      </c>
      <c r="C643" s="491"/>
      <c r="D643" s="491"/>
      <c r="E643" s="491"/>
      <c r="F643" s="491"/>
      <c r="G643" s="491"/>
      <c r="H643" s="492"/>
    </row>
    <row r="644" spans="1:8" ht="15" customHeight="1">
      <c r="A644" s="207">
        <v>4726</v>
      </c>
      <c r="B644" s="491" t="s">
        <v>169</v>
      </c>
      <c r="C644" s="491"/>
      <c r="D644" s="491"/>
      <c r="E644" s="491"/>
      <c r="F644" s="491"/>
      <c r="G644" s="491"/>
      <c r="H644" s="492"/>
    </row>
    <row r="645" spans="1:8" ht="15" customHeight="1">
      <c r="A645" s="207">
        <v>4729</v>
      </c>
      <c r="B645" s="491" t="s">
        <v>170</v>
      </c>
      <c r="C645" s="491"/>
      <c r="D645" s="491"/>
      <c r="E645" s="491"/>
      <c r="F645" s="491"/>
      <c r="G645" s="491"/>
      <c r="H645" s="492"/>
    </row>
    <row r="646" spans="1:8" ht="15" customHeight="1">
      <c r="A646" s="207">
        <v>4730</v>
      </c>
      <c r="B646" s="491" t="s">
        <v>171</v>
      </c>
      <c r="C646" s="491"/>
      <c r="D646" s="491"/>
      <c r="E646" s="491"/>
      <c r="F646" s="491"/>
      <c r="G646" s="491"/>
      <c r="H646" s="492"/>
    </row>
    <row r="647" spans="1:8" ht="15" customHeight="1">
      <c r="A647" s="207">
        <v>4741</v>
      </c>
      <c r="B647" s="491" t="s">
        <v>172</v>
      </c>
      <c r="C647" s="491"/>
      <c r="D647" s="491"/>
      <c r="E647" s="491"/>
      <c r="F647" s="491"/>
      <c r="G647" s="491"/>
      <c r="H647" s="492"/>
    </row>
    <row r="648" spans="1:8" ht="15" customHeight="1">
      <c r="A648" s="207">
        <v>4742</v>
      </c>
      <c r="B648" s="491" t="s">
        <v>2293</v>
      </c>
      <c r="C648" s="491"/>
      <c r="D648" s="491"/>
      <c r="E648" s="491"/>
      <c r="F648" s="491"/>
      <c r="G648" s="491"/>
      <c r="H648" s="492"/>
    </row>
    <row r="649" spans="1:8" ht="15" customHeight="1">
      <c r="A649" s="207">
        <v>4743</v>
      </c>
      <c r="B649" s="491" t="s">
        <v>3176</v>
      </c>
      <c r="C649" s="491"/>
      <c r="D649" s="491"/>
      <c r="E649" s="491"/>
      <c r="F649" s="491"/>
      <c r="G649" s="491"/>
      <c r="H649" s="492"/>
    </row>
    <row r="650" spans="1:8" ht="15" customHeight="1">
      <c r="A650" s="207">
        <v>4751</v>
      </c>
      <c r="B650" s="491" t="s">
        <v>830</v>
      </c>
      <c r="C650" s="491"/>
      <c r="D650" s="491"/>
      <c r="E650" s="491"/>
      <c r="F650" s="491"/>
      <c r="G650" s="491"/>
      <c r="H650" s="492"/>
    </row>
    <row r="651" spans="1:8" ht="15" customHeight="1">
      <c r="A651" s="207">
        <v>4752</v>
      </c>
      <c r="B651" s="491" t="s">
        <v>831</v>
      </c>
      <c r="C651" s="491"/>
      <c r="D651" s="491"/>
      <c r="E651" s="491"/>
      <c r="F651" s="491"/>
      <c r="G651" s="491"/>
      <c r="H651" s="492"/>
    </row>
    <row r="652" spans="1:8" ht="15" customHeight="1">
      <c r="A652" s="207">
        <v>4753</v>
      </c>
      <c r="B652" s="491" t="s">
        <v>832</v>
      </c>
      <c r="C652" s="491"/>
      <c r="D652" s="491"/>
      <c r="E652" s="491"/>
      <c r="F652" s="491"/>
      <c r="G652" s="491"/>
      <c r="H652" s="492"/>
    </row>
    <row r="653" spans="1:8" ht="15" customHeight="1">
      <c r="A653" s="207">
        <v>4754</v>
      </c>
      <c r="B653" s="491" t="s">
        <v>1977</v>
      </c>
      <c r="C653" s="491"/>
      <c r="D653" s="491"/>
      <c r="E653" s="491"/>
      <c r="F653" s="491"/>
      <c r="G653" s="491"/>
      <c r="H653" s="492"/>
    </row>
    <row r="654" spans="1:8" ht="15" customHeight="1">
      <c r="A654" s="207">
        <v>4759</v>
      </c>
      <c r="B654" s="491" t="s">
        <v>1978</v>
      </c>
      <c r="C654" s="491"/>
      <c r="D654" s="491"/>
      <c r="E654" s="491"/>
      <c r="F654" s="491"/>
      <c r="G654" s="491"/>
      <c r="H654" s="492"/>
    </row>
    <row r="655" spans="1:8" ht="15" customHeight="1">
      <c r="A655" s="207">
        <v>4761</v>
      </c>
      <c r="B655" s="491" t="s">
        <v>1979</v>
      </c>
      <c r="C655" s="491"/>
      <c r="D655" s="491"/>
      <c r="E655" s="491"/>
      <c r="F655" s="491"/>
      <c r="G655" s="491"/>
      <c r="H655" s="492"/>
    </row>
    <row r="656" spans="1:8" ht="15" customHeight="1">
      <c r="A656" s="207">
        <v>4762</v>
      </c>
      <c r="B656" s="491" t="s">
        <v>839</v>
      </c>
      <c r="C656" s="491"/>
      <c r="D656" s="491"/>
      <c r="E656" s="491"/>
      <c r="F656" s="491"/>
      <c r="G656" s="491"/>
      <c r="H656" s="492"/>
    </row>
    <row r="657" spans="1:8" ht="15" customHeight="1">
      <c r="A657" s="207">
        <v>4763</v>
      </c>
      <c r="B657" s="491" t="s">
        <v>3909</v>
      </c>
      <c r="C657" s="491"/>
      <c r="D657" s="491"/>
      <c r="E657" s="491"/>
      <c r="F657" s="491"/>
      <c r="G657" s="491"/>
      <c r="H657" s="492"/>
    </row>
    <row r="658" spans="1:8" ht="15" customHeight="1">
      <c r="A658" s="207">
        <v>4764</v>
      </c>
      <c r="B658" s="491" t="s">
        <v>3910</v>
      </c>
      <c r="C658" s="491"/>
      <c r="D658" s="491"/>
      <c r="E658" s="491"/>
      <c r="F658" s="491"/>
      <c r="G658" s="491"/>
      <c r="H658" s="492"/>
    </row>
    <row r="659" spans="1:8" ht="15" customHeight="1">
      <c r="A659" s="207">
        <v>4765</v>
      </c>
      <c r="B659" s="491" t="s">
        <v>3911</v>
      </c>
      <c r="C659" s="491"/>
      <c r="D659" s="491"/>
      <c r="E659" s="491"/>
      <c r="F659" s="491"/>
      <c r="G659" s="491"/>
      <c r="H659" s="492"/>
    </row>
    <row r="660" spans="1:8" ht="15" customHeight="1">
      <c r="A660" s="207">
        <v>4771</v>
      </c>
      <c r="B660" s="491" t="s">
        <v>2373</v>
      </c>
      <c r="C660" s="491"/>
      <c r="D660" s="491"/>
      <c r="E660" s="491"/>
      <c r="F660" s="491"/>
      <c r="G660" s="491"/>
      <c r="H660" s="492"/>
    </row>
    <row r="661" spans="1:8" ht="15" customHeight="1">
      <c r="A661" s="207">
        <v>4772</v>
      </c>
      <c r="B661" s="491" t="s">
        <v>3363</v>
      </c>
      <c r="C661" s="491"/>
      <c r="D661" s="491"/>
      <c r="E661" s="491"/>
      <c r="F661" s="491"/>
      <c r="G661" s="491"/>
      <c r="H661" s="492"/>
    </row>
    <row r="662" spans="1:8" ht="15" customHeight="1">
      <c r="A662" s="207">
        <v>4773</v>
      </c>
      <c r="B662" s="491" t="s">
        <v>3364</v>
      </c>
      <c r="C662" s="491"/>
      <c r="D662" s="491"/>
      <c r="E662" s="491"/>
      <c r="F662" s="491"/>
      <c r="G662" s="491"/>
      <c r="H662" s="492"/>
    </row>
    <row r="663" spans="1:8" ht="15" customHeight="1">
      <c r="A663" s="207">
        <v>4774</v>
      </c>
      <c r="B663" s="491" t="s">
        <v>3365</v>
      </c>
      <c r="C663" s="491"/>
      <c r="D663" s="491"/>
      <c r="E663" s="491"/>
      <c r="F663" s="491"/>
      <c r="G663" s="491"/>
      <c r="H663" s="492"/>
    </row>
    <row r="664" spans="1:8" ht="15" customHeight="1">
      <c r="A664" s="207">
        <v>4775</v>
      </c>
      <c r="B664" s="491" t="s">
        <v>3366</v>
      </c>
      <c r="C664" s="491"/>
      <c r="D664" s="491"/>
      <c r="E664" s="491"/>
      <c r="F664" s="491"/>
      <c r="G664" s="491"/>
      <c r="H664" s="492"/>
    </row>
    <row r="665" spans="1:8" ht="24.95" customHeight="1">
      <c r="A665" s="207">
        <v>4776</v>
      </c>
      <c r="B665" s="491" t="s">
        <v>3367</v>
      </c>
      <c r="C665" s="491"/>
      <c r="D665" s="491"/>
      <c r="E665" s="491"/>
      <c r="F665" s="491"/>
      <c r="G665" s="491"/>
      <c r="H665" s="492"/>
    </row>
    <row r="666" spans="1:8" ht="15" customHeight="1">
      <c r="A666" s="207">
        <v>4777</v>
      </c>
      <c r="B666" s="491" t="s">
        <v>3368</v>
      </c>
      <c r="C666" s="491"/>
      <c r="D666" s="491"/>
      <c r="E666" s="491"/>
      <c r="F666" s="491"/>
      <c r="G666" s="491"/>
      <c r="H666" s="492"/>
    </row>
    <row r="667" spans="1:8" ht="15" customHeight="1">
      <c r="A667" s="207">
        <v>4778</v>
      </c>
      <c r="B667" s="491" t="s">
        <v>3369</v>
      </c>
      <c r="C667" s="491"/>
      <c r="D667" s="491"/>
      <c r="E667" s="491"/>
      <c r="F667" s="491"/>
      <c r="G667" s="491"/>
      <c r="H667" s="492"/>
    </row>
    <row r="668" spans="1:8" ht="15" customHeight="1">
      <c r="A668" s="207">
        <v>4779</v>
      </c>
      <c r="B668" s="491" t="s">
        <v>3892</v>
      </c>
      <c r="C668" s="491"/>
      <c r="D668" s="491"/>
      <c r="E668" s="491"/>
      <c r="F668" s="491"/>
      <c r="G668" s="491"/>
      <c r="H668" s="492"/>
    </row>
    <row r="669" spans="1:8" ht="15" customHeight="1">
      <c r="A669" s="207">
        <v>4781</v>
      </c>
      <c r="B669" s="491" t="s">
        <v>3893</v>
      </c>
      <c r="C669" s="491"/>
      <c r="D669" s="491"/>
      <c r="E669" s="491"/>
      <c r="F669" s="491"/>
      <c r="G669" s="491"/>
      <c r="H669" s="492"/>
    </row>
    <row r="670" spans="1:8" ht="15" customHeight="1">
      <c r="A670" s="207">
        <v>4782</v>
      </c>
      <c r="B670" s="491" t="s">
        <v>1512</v>
      </c>
      <c r="C670" s="491"/>
      <c r="D670" s="491"/>
      <c r="E670" s="491"/>
      <c r="F670" s="491"/>
      <c r="G670" s="491"/>
      <c r="H670" s="492"/>
    </row>
    <row r="671" spans="1:8" ht="15" customHeight="1">
      <c r="A671" s="207">
        <v>4789</v>
      </c>
      <c r="B671" s="491" t="s">
        <v>1513</v>
      </c>
      <c r="C671" s="491"/>
      <c r="D671" s="491"/>
      <c r="E671" s="491"/>
      <c r="F671" s="491"/>
      <c r="G671" s="491"/>
      <c r="H671" s="492"/>
    </row>
    <row r="672" spans="1:8" ht="15" customHeight="1">
      <c r="A672" s="207">
        <v>4791</v>
      </c>
      <c r="B672" s="491" t="s">
        <v>1514</v>
      </c>
      <c r="C672" s="491"/>
      <c r="D672" s="491"/>
      <c r="E672" s="491"/>
      <c r="F672" s="491"/>
      <c r="G672" s="491"/>
      <c r="H672" s="492"/>
    </row>
    <row r="673" spans="1:8" ht="15" customHeight="1">
      <c r="A673" s="207">
        <v>4799</v>
      </c>
      <c r="B673" s="491" t="s">
        <v>1515</v>
      </c>
      <c r="C673" s="491"/>
      <c r="D673" s="491"/>
      <c r="E673" s="491"/>
      <c r="F673" s="491"/>
      <c r="G673" s="491"/>
      <c r="H673" s="492"/>
    </row>
    <row r="674" spans="1:8" ht="15" customHeight="1">
      <c r="A674" s="207">
        <v>4910</v>
      </c>
      <c r="B674" s="491" t="s">
        <v>758</v>
      </c>
      <c r="C674" s="491"/>
      <c r="D674" s="491"/>
      <c r="E674" s="491"/>
      <c r="F674" s="491"/>
      <c r="G674" s="491"/>
      <c r="H674" s="492"/>
    </row>
    <row r="675" spans="1:8" ht="15" customHeight="1">
      <c r="A675" s="207">
        <v>4920</v>
      </c>
      <c r="B675" s="491" t="s">
        <v>759</v>
      </c>
      <c r="C675" s="491"/>
      <c r="D675" s="491"/>
      <c r="E675" s="491"/>
      <c r="F675" s="491"/>
      <c r="G675" s="491"/>
      <c r="H675" s="492"/>
    </row>
    <row r="676" spans="1:8" ht="15" customHeight="1">
      <c r="A676" s="207">
        <v>4931</v>
      </c>
      <c r="B676" s="491" t="s">
        <v>368</v>
      </c>
      <c r="C676" s="491"/>
      <c r="D676" s="491"/>
      <c r="E676" s="491"/>
      <c r="F676" s="491"/>
      <c r="G676" s="491"/>
      <c r="H676" s="492"/>
    </row>
    <row r="677" spans="1:8" ht="15" customHeight="1">
      <c r="A677" s="207">
        <v>4932</v>
      </c>
      <c r="B677" s="491" t="s">
        <v>369</v>
      </c>
      <c r="C677" s="491"/>
      <c r="D677" s="491"/>
      <c r="E677" s="491"/>
      <c r="F677" s="491"/>
      <c r="G677" s="491"/>
      <c r="H677" s="492"/>
    </row>
    <row r="678" spans="1:8" ht="15" customHeight="1">
      <c r="A678" s="207">
        <v>4939</v>
      </c>
      <c r="B678" s="491" t="s">
        <v>3560</v>
      </c>
      <c r="C678" s="491"/>
      <c r="D678" s="491"/>
      <c r="E678" s="491"/>
      <c r="F678" s="491"/>
      <c r="G678" s="491"/>
      <c r="H678" s="492"/>
    </row>
    <row r="679" spans="1:8" ht="15" customHeight="1">
      <c r="A679" s="207">
        <v>4941</v>
      </c>
      <c r="B679" s="491" t="s">
        <v>2338</v>
      </c>
      <c r="C679" s="491"/>
      <c r="D679" s="491"/>
      <c r="E679" s="491"/>
      <c r="F679" s="491"/>
      <c r="G679" s="491"/>
      <c r="H679" s="492"/>
    </row>
    <row r="680" spans="1:8" ht="15" customHeight="1">
      <c r="A680" s="207">
        <v>4942</v>
      </c>
      <c r="B680" s="491" t="s">
        <v>1956</v>
      </c>
      <c r="C680" s="491"/>
      <c r="D680" s="491"/>
      <c r="E680" s="491"/>
      <c r="F680" s="491"/>
      <c r="G680" s="491"/>
      <c r="H680" s="492"/>
    </row>
    <row r="681" spans="1:8" ht="15" customHeight="1">
      <c r="A681" s="207">
        <v>4950</v>
      </c>
      <c r="B681" s="491" t="s">
        <v>2369</v>
      </c>
      <c r="C681" s="491"/>
      <c r="D681" s="491"/>
      <c r="E681" s="491"/>
      <c r="F681" s="491"/>
      <c r="G681" s="491"/>
      <c r="H681" s="492"/>
    </row>
    <row r="682" spans="1:8" ht="15" customHeight="1">
      <c r="A682" s="207">
        <v>5010</v>
      </c>
      <c r="B682" s="491" t="s">
        <v>1377</v>
      </c>
      <c r="C682" s="491"/>
      <c r="D682" s="491"/>
      <c r="E682" s="491"/>
      <c r="F682" s="491"/>
      <c r="G682" s="491"/>
      <c r="H682" s="492"/>
    </row>
    <row r="683" spans="1:8" ht="15" customHeight="1">
      <c r="A683" s="207">
        <v>5020</v>
      </c>
      <c r="B683" s="491" t="s">
        <v>1378</v>
      </c>
      <c r="C683" s="491"/>
      <c r="D683" s="491"/>
      <c r="E683" s="491"/>
      <c r="F683" s="491"/>
      <c r="G683" s="491"/>
      <c r="H683" s="492"/>
    </row>
    <row r="684" spans="1:8" ht="15" customHeight="1">
      <c r="A684" s="207">
        <v>5030</v>
      </c>
      <c r="B684" s="491" t="s">
        <v>3070</v>
      </c>
      <c r="C684" s="491"/>
      <c r="D684" s="491"/>
      <c r="E684" s="491"/>
      <c r="F684" s="491"/>
      <c r="G684" s="491"/>
      <c r="H684" s="492"/>
    </row>
    <row r="685" spans="1:8" ht="15" customHeight="1">
      <c r="A685" s="207">
        <v>5040</v>
      </c>
      <c r="B685" s="491" t="s">
        <v>1740</v>
      </c>
      <c r="C685" s="491"/>
      <c r="D685" s="491"/>
      <c r="E685" s="491"/>
      <c r="F685" s="491"/>
      <c r="G685" s="491"/>
      <c r="H685" s="492"/>
    </row>
    <row r="686" spans="1:8" ht="15" customHeight="1">
      <c r="A686" s="207">
        <v>5110</v>
      </c>
      <c r="B686" s="491" t="s">
        <v>1741</v>
      </c>
      <c r="C686" s="491"/>
      <c r="D686" s="491"/>
      <c r="E686" s="491"/>
      <c r="F686" s="491"/>
      <c r="G686" s="491"/>
      <c r="H686" s="492"/>
    </row>
    <row r="687" spans="1:8" ht="15" customHeight="1">
      <c r="A687" s="207">
        <v>5121</v>
      </c>
      <c r="B687" s="491" t="s">
        <v>1742</v>
      </c>
      <c r="C687" s="491"/>
      <c r="D687" s="491"/>
      <c r="E687" s="491"/>
      <c r="F687" s="491"/>
      <c r="G687" s="491"/>
      <c r="H687" s="492"/>
    </row>
    <row r="688" spans="1:8" ht="15" customHeight="1">
      <c r="A688" s="207">
        <v>5122</v>
      </c>
      <c r="B688" s="491" t="s">
        <v>1379</v>
      </c>
      <c r="C688" s="491"/>
      <c r="D688" s="491"/>
      <c r="E688" s="491"/>
      <c r="F688" s="491"/>
      <c r="G688" s="491"/>
      <c r="H688" s="492"/>
    </row>
    <row r="689" spans="1:8" ht="15" customHeight="1">
      <c r="A689" s="207">
        <v>5210</v>
      </c>
      <c r="B689" s="491" t="s">
        <v>1382</v>
      </c>
      <c r="C689" s="491"/>
      <c r="D689" s="491"/>
      <c r="E689" s="491"/>
      <c r="F689" s="491"/>
      <c r="G689" s="491"/>
      <c r="H689" s="492"/>
    </row>
    <row r="690" spans="1:8" ht="15" customHeight="1">
      <c r="A690" s="207">
        <v>5221</v>
      </c>
      <c r="B690" s="491" t="s">
        <v>1743</v>
      </c>
      <c r="C690" s="491"/>
      <c r="D690" s="491"/>
      <c r="E690" s="491"/>
      <c r="F690" s="491"/>
      <c r="G690" s="491"/>
      <c r="H690" s="492"/>
    </row>
    <row r="691" spans="1:8" ht="15" customHeight="1">
      <c r="A691" s="207">
        <v>5222</v>
      </c>
      <c r="B691" s="491" t="s">
        <v>1744</v>
      </c>
      <c r="C691" s="491"/>
      <c r="D691" s="491"/>
      <c r="E691" s="491"/>
      <c r="F691" s="491"/>
      <c r="G691" s="491"/>
      <c r="H691" s="492"/>
    </row>
    <row r="692" spans="1:8" ht="15" customHeight="1">
      <c r="A692" s="207">
        <v>5223</v>
      </c>
      <c r="B692" s="491" t="s">
        <v>1571</v>
      </c>
      <c r="C692" s="491"/>
      <c r="D692" s="491"/>
      <c r="E692" s="491"/>
      <c r="F692" s="491"/>
      <c r="G692" s="491"/>
      <c r="H692" s="492"/>
    </row>
    <row r="693" spans="1:8" ht="15" customHeight="1">
      <c r="A693" s="207">
        <v>5224</v>
      </c>
      <c r="B693" s="491" t="s">
        <v>1572</v>
      </c>
      <c r="C693" s="491"/>
      <c r="D693" s="491"/>
      <c r="E693" s="491"/>
      <c r="F693" s="491"/>
      <c r="G693" s="491"/>
      <c r="H693" s="492"/>
    </row>
    <row r="694" spans="1:8" ht="15" customHeight="1">
      <c r="A694" s="207">
        <v>5229</v>
      </c>
      <c r="B694" s="491" t="s">
        <v>1573</v>
      </c>
      <c r="C694" s="491"/>
      <c r="D694" s="491"/>
      <c r="E694" s="491"/>
      <c r="F694" s="491"/>
      <c r="G694" s="491"/>
      <c r="H694" s="492"/>
    </row>
    <row r="695" spans="1:8" ht="15" customHeight="1">
      <c r="A695" s="207">
        <v>5310</v>
      </c>
      <c r="B695" s="491" t="s">
        <v>1574</v>
      </c>
      <c r="C695" s="491"/>
      <c r="D695" s="491"/>
      <c r="E695" s="491"/>
      <c r="F695" s="491"/>
      <c r="G695" s="491"/>
      <c r="H695" s="492"/>
    </row>
    <row r="696" spans="1:8" ht="15" customHeight="1">
      <c r="A696" s="207">
        <v>5320</v>
      </c>
      <c r="B696" s="491" t="s">
        <v>452</v>
      </c>
      <c r="C696" s="491"/>
      <c r="D696" s="491"/>
      <c r="E696" s="491"/>
      <c r="F696" s="491"/>
      <c r="G696" s="491"/>
      <c r="H696" s="492"/>
    </row>
    <row r="697" spans="1:8" ht="15" customHeight="1">
      <c r="A697" s="207">
        <v>5510</v>
      </c>
      <c r="B697" s="491" t="s">
        <v>453</v>
      </c>
      <c r="C697" s="491"/>
      <c r="D697" s="491"/>
      <c r="E697" s="491"/>
      <c r="F697" s="491"/>
      <c r="G697" s="491"/>
      <c r="H697" s="492"/>
    </row>
    <row r="698" spans="1:8" ht="15" customHeight="1">
      <c r="A698" s="207">
        <v>5520</v>
      </c>
      <c r="B698" s="491" t="s">
        <v>3224</v>
      </c>
      <c r="C698" s="491"/>
      <c r="D698" s="491"/>
      <c r="E698" s="491"/>
      <c r="F698" s="491"/>
      <c r="G698" s="491"/>
      <c r="H698" s="492"/>
    </row>
    <row r="699" spans="1:8" ht="15" customHeight="1">
      <c r="A699" s="207">
        <v>5530</v>
      </c>
      <c r="B699" s="491" t="s">
        <v>3225</v>
      </c>
      <c r="C699" s="491"/>
      <c r="D699" s="491"/>
      <c r="E699" s="491"/>
      <c r="F699" s="491"/>
      <c r="G699" s="491"/>
      <c r="H699" s="492"/>
    </row>
    <row r="700" spans="1:8" ht="15" customHeight="1">
      <c r="A700" s="207">
        <v>5590</v>
      </c>
      <c r="B700" s="491" t="s">
        <v>2334</v>
      </c>
      <c r="C700" s="491"/>
      <c r="D700" s="491"/>
      <c r="E700" s="491"/>
      <c r="F700" s="491"/>
      <c r="G700" s="491"/>
      <c r="H700" s="492"/>
    </row>
    <row r="701" spans="1:8" ht="15" customHeight="1">
      <c r="A701" s="207">
        <v>5610</v>
      </c>
      <c r="B701" s="491" t="s">
        <v>196</v>
      </c>
      <c r="C701" s="491"/>
      <c r="D701" s="491"/>
      <c r="E701" s="491"/>
      <c r="F701" s="491"/>
      <c r="G701" s="491"/>
      <c r="H701" s="492"/>
    </row>
    <row r="702" spans="1:8" ht="15" customHeight="1">
      <c r="A702" s="207">
        <v>5621</v>
      </c>
      <c r="B702" s="491" t="s">
        <v>197</v>
      </c>
      <c r="C702" s="491"/>
      <c r="D702" s="491"/>
      <c r="E702" s="491"/>
      <c r="F702" s="491"/>
      <c r="G702" s="491"/>
      <c r="H702" s="492"/>
    </row>
    <row r="703" spans="1:8" ht="15" customHeight="1">
      <c r="A703" s="207">
        <v>5629</v>
      </c>
      <c r="B703" s="491" t="s">
        <v>198</v>
      </c>
      <c r="C703" s="491"/>
      <c r="D703" s="491"/>
      <c r="E703" s="491"/>
      <c r="F703" s="491"/>
      <c r="G703" s="491"/>
      <c r="H703" s="492"/>
    </row>
    <row r="704" spans="1:8" ht="15" customHeight="1">
      <c r="A704" s="207">
        <v>5630</v>
      </c>
      <c r="B704" s="491" t="s">
        <v>199</v>
      </c>
      <c r="C704" s="491"/>
      <c r="D704" s="491"/>
      <c r="E704" s="491"/>
      <c r="F704" s="491"/>
      <c r="G704" s="491"/>
      <c r="H704" s="492"/>
    </row>
    <row r="705" spans="1:8" ht="15" customHeight="1">
      <c r="A705" s="207">
        <v>5811</v>
      </c>
      <c r="B705" s="491" t="s">
        <v>433</v>
      </c>
      <c r="C705" s="491"/>
      <c r="D705" s="491"/>
      <c r="E705" s="491"/>
      <c r="F705" s="491"/>
      <c r="G705" s="491"/>
      <c r="H705" s="492"/>
    </row>
    <row r="706" spans="1:8" ht="15" customHeight="1">
      <c r="A706" s="207">
        <v>5812</v>
      </c>
      <c r="B706" s="491" t="s">
        <v>251</v>
      </c>
      <c r="C706" s="491"/>
      <c r="D706" s="491"/>
      <c r="E706" s="491"/>
      <c r="F706" s="491"/>
      <c r="G706" s="491"/>
      <c r="H706" s="492"/>
    </row>
    <row r="707" spans="1:8" ht="15" customHeight="1">
      <c r="A707" s="207">
        <v>5813</v>
      </c>
      <c r="B707" s="491" t="s">
        <v>434</v>
      </c>
      <c r="C707" s="491"/>
      <c r="D707" s="491"/>
      <c r="E707" s="491"/>
      <c r="F707" s="491"/>
      <c r="G707" s="491"/>
      <c r="H707" s="492"/>
    </row>
    <row r="708" spans="1:8" ht="15" customHeight="1">
      <c r="A708" s="207">
        <v>5814</v>
      </c>
      <c r="B708" s="491" t="s">
        <v>2833</v>
      </c>
      <c r="C708" s="491"/>
      <c r="D708" s="491"/>
      <c r="E708" s="491"/>
      <c r="F708" s="491"/>
      <c r="G708" s="491"/>
      <c r="H708" s="492"/>
    </row>
    <row r="709" spans="1:8" ht="15" customHeight="1">
      <c r="A709" s="207">
        <v>5819</v>
      </c>
      <c r="B709" s="491" t="s">
        <v>2834</v>
      </c>
      <c r="C709" s="491"/>
      <c r="D709" s="491"/>
      <c r="E709" s="491"/>
      <c r="F709" s="491"/>
      <c r="G709" s="491"/>
      <c r="H709" s="492"/>
    </row>
    <row r="710" spans="1:8" ht="15" customHeight="1">
      <c r="A710" s="207">
        <v>5821</v>
      </c>
      <c r="B710" s="491" t="s">
        <v>4006</v>
      </c>
      <c r="C710" s="491"/>
      <c r="D710" s="491"/>
      <c r="E710" s="491"/>
      <c r="F710" s="491"/>
      <c r="G710" s="491"/>
      <c r="H710" s="492"/>
    </row>
    <row r="711" spans="1:8" ht="15" customHeight="1">
      <c r="A711" s="207">
        <v>5829</v>
      </c>
      <c r="B711" s="491" t="s">
        <v>4007</v>
      </c>
      <c r="C711" s="491"/>
      <c r="D711" s="491"/>
      <c r="E711" s="491"/>
      <c r="F711" s="491"/>
      <c r="G711" s="491"/>
      <c r="H711" s="492"/>
    </row>
    <row r="712" spans="1:8" ht="15" customHeight="1">
      <c r="A712" s="207">
        <v>5911</v>
      </c>
      <c r="B712" s="491" t="s">
        <v>4008</v>
      </c>
      <c r="C712" s="491"/>
      <c r="D712" s="491"/>
      <c r="E712" s="491"/>
      <c r="F712" s="491"/>
      <c r="G712" s="491"/>
      <c r="H712" s="492"/>
    </row>
    <row r="713" spans="1:8" ht="15" customHeight="1">
      <c r="A713" s="207">
        <v>5912</v>
      </c>
      <c r="B713" s="491" t="s">
        <v>4009</v>
      </c>
      <c r="C713" s="491"/>
      <c r="D713" s="491"/>
      <c r="E713" s="491"/>
      <c r="F713" s="491"/>
      <c r="G713" s="491"/>
      <c r="H713" s="492"/>
    </row>
    <row r="714" spans="1:8" ht="15" customHeight="1">
      <c r="A714" s="207">
        <v>5913</v>
      </c>
      <c r="B714" s="491" t="s">
        <v>4010</v>
      </c>
      <c r="C714" s="491"/>
      <c r="D714" s="491"/>
      <c r="E714" s="491"/>
      <c r="F714" s="491"/>
      <c r="G714" s="491"/>
      <c r="H714" s="492"/>
    </row>
    <row r="715" spans="1:8" ht="15" customHeight="1">
      <c r="A715" s="207">
        <v>5914</v>
      </c>
      <c r="B715" s="491" t="s">
        <v>4011</v>
      </c>
      <c r="C715" s="491"/>
      <c r="D715" s="491"/>
      <c r="E715" s="491"/>
      <c r="F715" s="491"/>
      <c r="G715" s="491"/>
      <c r="H715" s="492"/>
    </row>
    <row r="716" spans="1:8" ht="15" customHeight="1">
      <c r="A716" s="207">
        <v>5920</v>
      </c>
      <c r="B716" s="491" t="s">
        <v>2243</v>
      </c>
      <c r="C716" s="491"/>
      <c r="D716" s="491"/>
      <c r="E716" s="491"/>
      <c r="F716" s="491"/>
      <c r="G716" s="491"/>
      <c r="H716" s="492"/>
    </row>
    <row r="717" spans="1:8" ht="15" customHeight="1">
      <c r="A717" s="207">
        <v>6010</v>
      </c>
      <c r="B717" s="491" t="s">
        <v>2244</v>
      </c>
      <c r="C717" s="491"/>
      <c r="D717" s="491"/>
      <c r="E717" s="491"/>
      <c r="F717" s="491"/>
      <c r="G717" s="491"/>
      <c r="H717" s="492"/>
    </row>
    <row r="718" spans="1:8" ht="15" customHeight="1">
      <c r="A718" s="207">
        <v>6020</v>
      </c>
      <c r="B718" s="491" t="s">
        <v>2245</v>
      </c>
      <c r="C718" s="491"/>
      <c r="D718" s="491"/>
      <c r="E718" s="491"/>
      <c r="F718" s="491"/>
      <c r="G718" s="491"/>
      <c r="H718" s="492"/>
    </row>
    <row r="719" spans="1:8" ht="15" customHeight="1">
      <c r="A719" s="207">
        <v>6110</v>
      </c>
      <c r="B719" s="491" t="s">
        <v>2246</v>
      </c>
      <c r="C719" s="491"/>
      <c r="D719" s="491"/>
      <c r="E719" s="491"/>
      <c r="F719" s="491"/>
      <c r="G719" s="491"/>
      <c r="H719" s="492"/>
    </row>
    <row r="720" spans="1:8" ht="15" customHeight="1">
      <c r="A720" s="207">
        <v>6120</v>
      </c>
      <c r="B720" s="491" t="s">
        <v>2247</v>
      </c>
      <c r="C720" s="491"/>
      <c r="D720" s="491"/>
      <c r="E720" s="491"/>
      <c r="F720" s="491"/>
      <c r="G720" s="491"/>
      <c r="H720" s="492"/>
    </row>
    <row r="721" spans="1:8" ht="15" customHeight="1">
      <c r="A721" s="207">
        <v>6130</v>
      </c>
      <c r="B721" s="491" t="s">
        <v>2248</v>
      </c>
      <c r="C721" s="491"/>
      <c r="D721" s="491"/>
      <c r="E721" s="491"/>
      <c r="F721" s="491"/>
      <c r="G721" s="491"/>
      <c r="H721" s="492"/>
    </row>
    <row r="722" spans="1:8" ht="15" customHeight="1">
      <c r="A722" s="207">
        <v>6190</v>
      </c>
      <c r="B722" s="491" t="s">
        <v>2249</v>
      </c>
      <c r="C722" s="491"/>
      <c r="D722" s="491"/>
      <c r="E722" s="491"/>
      <c r="F722" s="491"/>
      <c r="G722" s="491"/>
      <c r="H722" s="492"/>
    </row>
    <row r="723" spans="1:8" ht="15" customHeight="1">
      <c r="A723" s="207">
        <v>6201</v>
      </c>
      <c r="B723" s="491" t="s">
        <v>2250</v>
      </c>
      <c r="C723" s="491"/>
      <c r="D723" s="491"/>
      <c r="E723" s="491"/>
      <c r="F723" s="491"/>
      <c r="G723" s="491"/>
      <c r="H723" s="492"/>
    </row>
    <row r="724" spans="1:8" ht="15" customHeight="1">
      <c r="A724" s="207">
        <v>6202</v>
      </c>
      <c r="B724" s="491" t="s">
        <v>2251</v>
      </c>
      <c r="C724" s="491"/>
      <c r="D724" s="491"/>
      <c r="E724" s="491"/>
      <c r="F724" s="491"/>
      <c r="G724" s="491"/>
      <c r="H724" s="492"/>
    </row>
    <row r="725" spans="1:8" ht="15" customHeight="1">
      <c r="A725" s="207">
        <v>6203</v>
      </c>
      <c r="B725" s="491" t="s">
        <v>2252</v>
      </c>
      <c r="C725" s="491"/>
      <c r="D725" s="491"/>
      <c r="E725" s="491"/>
      <c r="F725" s="491"/>
      <c r="G725" s="491"/>
      <c r="H725" s="492"/>
    </row>
    <row r="726" spans="1:8" ht="15" customHeight="1">
      <c r="A726" s="207">
        <v>6209</v>
      </c>
      <c r="B726" s="491" t="s">
        <v>2253</v>
      </c>
      <c r="C726" s="491"/>
      <c r="D726" s="491"/>
      <c r="E726" s="491"/>
      <c r="F726" s="491"/>
      <c r="G726" s="491"/>
      <c r="H726" s="492"/>
    </row>
    <row r="727" spans="1:8" ht="15" customHeight="1">
      <c r="A727" s="207">
        <v>6311</v>
      </c>
      <c r="B727" s="491" t="s">
        <v>2254</v>
      </c>
      <c r="C727" s="491"/>
      <c r="D727" s="491"/>
      <c r="E727" s="491"/>
      <c r="F727" s="491"/>
      <c r="G727" s="491"/>
      <c r="H727" s="492"/>
    </row>
    <row r="728" spans="1:8" ht="15" customHeight="1">
      <c r="A728" s="207">
        <v>6312</v>
      </c>
      <c r="B728" s="491" t="s">
        <v>2255</v>
      </c>
      <c r="C728" s="491"/>
      <c r="D728" s="491"/>
      <c r="E728" s="491"/>
      <c r="F728" s="491"/>
      <c r="G728" s="491"/>
      <c r="H728" s="492"/>
    </row>
    <row r="729" spans="1:8" ht="15" customHeight="1">
      <c r="A729" s="207">
        <v>6391</v>
      </c>
      <c r="B729" s="491" t="s">
        <v>2628</v>
      </c>
      <c r="C729" s="491"/>
      <c r="D729" s="491"/>
      <c r="E729" s="491"/>
      <c r="F729" s="491"/>
      <c r="G729" s="491"/>
      <c r="H729" s="492"/>
    </row>
    <row r="730" spans="1:8" ht="15" customHeight="1">
      <c r="A730" s="207">
        <v>6399</v>
      </c>
      <c r="B730" s="491" t="s">
        <v>2629</v>
      </c>
      <c r="C730" s="491"/>
      <c r="D730" s="491"/>
      <c r="E730" s="491"/>
      <c r="F730" s="491"/>
      <c r="G730" s="491"/>
      <c r="H730" s="492"/>
    </row>
    <row r="731" spans="1:8" ht="15" customHeight="1">
      <c r="A731" s="207">
        <v>6411</v>
      </c>
      <c r="B731" s="491" t="s">
        <v>2370</v>
      </c>
      <c r="C731" s="491"/>
      <c r="D731" s="491"/>
      <c r="E731" s="491"/>
      <c r="F731" s="491"/>
      <c r="G731" s="491"/>
      <c r="H731" s="492"/>
    </row>
    <row r="732" spans="1:8" ht="15" customHeight="1">
      <c r="A732" s="207">
        <v>6419</v>
      </c>
      <c r="B732" s="491" t="s">
        <v>2630</v>
      </c>
      <c r="C732" s="491"/>
      <c r="D732" s="491"/>
      <c r="E732" s="491"/>
      <c r="F732" s="491"/>
      <c r="G732" s="491"/>
      <c r="H732" s="492"/>
    </row>
    <row r="733" spans="1:8" ht="15" customHeight="1">
      <c r="A733" s="207">
        <v>6420</v>
      </c>
      <c r="B733" s="491" t="s">
        <v>2631</v>
      </c>
      <c r="C733" s="491"/>
      <c r="D733" s="491"/>
      <c r="E733" s="491"/>
      <c r="F733" s="491"/>
      <c r="G733" s="491"/>
      <c r="H733" s="492"/>
    </row>
    <row r="734" spans="1:8" ht="15" customHeight="1">
      <c r="A734" s="207">
        <v>6430</v>
      </c>
      <c r="B734" s="491" t="s">
        <v>2225</v>
      </c>
      <c r="C734" s="491"/>
      <c r="D734" s="491"/>
      <c r="E734" s="491"/>
      <c r="F734" s="491"/>
      <c r="G734" s="491"/>
      <c r="H734" s="492"/>
    </row>
    <row r="735" spans="1:8" ht="15" customHeight="1">
      <c r="A735" s="207">
        <v>6491</v>
      </c>
      <c r="B735" s="491" t="s">
        <v>2226</v>
      </c>
      <c r="C735" s="491"/>
      <c r="D735" s="491"/>
      <c r="E735" s="491"/>
      <c r="F735" s="491"/>
      <c r="G735" s="491"/>
      <c r="H735" s="492"/>
    </row>
    <row r="736" spans="1:8" ht="15" customHeight="1">
      <c r="A736" s="207">
        <v>6492</v>
      </c>
      <c r="B736" s="491" t="s">
        <v>2371</v>
      </c>
      <c r="C736" s="491"/>
      <c r="D736" s="491"/>
      <c r="E736" s="491"/>
      <c r="F736" s="491"/>
      <c r="G736" s="491"/>
      <c r="H736" s="492"/>
    </row>
    <row r="737" spans="1:8" ht="15" customHeight="1">
      <c r="A737" s="207">
        <v>6499</v>
      </c>
      <c r="B737" s="491" t="s">
        <v>994</v>
      </c>
      <c r="C737" s="491"/>
      <c r="D737" s="491"/>
      <c r="E737" s="491"/>
      <c r="F737" s="491"/>
      <c r="G737" s="491"/>
      <c r="H737" s="492"/>
    </row>
    <row r="738" spans="1:8" ht="15" customHeight="1">
      <c r="A738" s="207">
        <v>6511</v>
      </c>
      <c r="B738" s="491" t="s">
        <v>995</v>
      </c>
      <c r="C738" s="491"/>
      <c r="D738" s="491"/>
      <c r="E738" s="491"/>
      <c r="F738" s="491"/>
      <c r="G738" s="491"/>
      <c r="H738" s="492"/>
    </row>
    <row r="739" spans="1:8" ht="15" customHeight="1">
      <c r="A739" s="207">
        <v>6512</v>
      </c>
      <c r="B739" s="491" t="s">
        <v>1381</v>
      </c>
      <c r="C739" s="491"/>
      <c r="D739" s="491"/>
      <c r="E739" s="491"/>
      <c r="F739" s="491"/>
      <c r="G739" s="491"/>
      <c r="H739" s="492"/>
    </row>
    <row r="740" spans="1:8" ht="15" customHeight="1">
      <c r="A740" s="207">
        <v>6520</v>
      </c>
      <c r="B740" s="491" t="s">
        <v>996</v>
      </c>
      <c r="C740" s="491"/>
      <c r="D740" s="491"/>
      <c r="E740" s="491"/>
      <c r="F740" s="491"/>
      <c r="G740" s="491"/>
      <c r="H740" s="492"/>
    </row>
    <row r="741" spans="1:8" ht="15" customHeight="1">
      <c r="A741" s="207">
        <v>6530</v>
      </c>
      <c r="B741" s="491" t="s">
        <v>1380</v>
      </c>
      <c r="C741" s="491"/>
      <c r="D741" s="491"/>
      <c r="E741" s="491"/>
      <c r="F741" s="491"/>
      <c r="G741" s="491"/>
      <c r="H741" s="492"/>
    </row>
    <row r="742" spans="1:8" ht="15" customHeight="1">
      <c r="A742" s="207">
        <v>6611</v>
      </c>
      <c r="B742" s="491" t="s">
        <v>2365</v>
      </c>
      <c r="C742" s="491"/>
      <c r="D742" s="491"/>
      <c r="E742" s="491"/>
      <c r="F742" s="491"/>
      <c r="G742" s="491"/>
      <c r="H742" s="492"/>
    </row>
    <row r="743" spans="1:8" ht="15" customHeight="1">
      <c r="A743" s="207">
        <v>6612</v>
      </c>
      <c r="B743" s="491" t="s">
        <v>3436</v>
      </c>
      <c r="C743" s="491"/>
      <c r="D743" s="491"/>
      <c r="E743" s="491"/>
      <c r="F743" s="491"/>
      <c r="G743" s="491"/>
      <c r="H743" s="492"/>
    </row>
    <row r="744" spans="1:8" ht="15" customHeight="1">
      <c r="A744" s="207">
        <v>6619</v>
      </c>
      <c r="B744" s="491" t="s">
        <v>3437</v>
      </c>
      <c r="C744" s="491"/>
      <c r="D744" s="491"/>
      <c r="E744" s="491"/>
      <c r="F744" s="491"/>
      <c r="G744" s="491"/>
      <c r="H744" s="492"/>
    </row>
    <row r="745" spans="1:8" ht="15" customHeight="1">
      <c r="A745" s="207">
        <v>6621</v>
      </c>
      <c r="B745" s="491" t="s">
        <v>3438</v>
      </c>
      <c r="C745" s="491"/>
      <c r="D745" s="491"/>
      <c r="E745" s="491"/>
      <c r="F745" s="491"/>
      <c r="G745" s="491"/>
      <c r="H745" s="492"/>
    </row>
    <row r="746" spans="1:8" ht="15" customHeight="1">
      <c r="A746" s="207">
        <v>6622</v>
      </c>
      <c r="B746" s="491" t="s">
        <v>3439</v>
      </c>
      <c r="C746" s="491"/>
      <c r="D746" s="491"/>
      <c r="E746" s="491"/>
      <c r="F746" s="491"/>
      <c r="G746" s="491"/>
      <c r="H746" s="492"/>
    </row>
    <row r="747" spans="1:8" ht="15" customHeight="1">
      <c r="A747" s="207">
        <v>6629</v>
      </c>
      <c r="B747" s="491" t="s">
        <v>3440</v>
      </c>
      <c r="C747" s="491"/>
      <c r="D747" s="491"/>
      <c r="E747" s="491"/>
      <c r="F747" s="491"/>
      <c r="G747" s="491"/>
      <c r="H747" s="492"/>
    </row>
    <row r="748" spans="1:8" ht="15" customHeight="1">
      <c r="A748" s="207">
        <v>6630</v>
      </c>
      <c r="B748" s="491" t="s">
        <v>3441</v>
      </c>
      <c r="C748" s="491"/>
      <c r="D748" s="491"/>
      <c r="E748" s="491"/>
      <c r="F748" s="491"/>
      <c r="G748" s="491"/>
      <c r="H748" s="492"/>
    </row>
    <row r="749" spans="1:8" ht="15" customHeight="1">
      <c r="A749" s="207">
        <v>6810</v>
      </c>
      <c r="B749" s="491" t="s">
        <v>3442</v>
      </c>
      <c r="C749" s="491"/>
      <c r="D749" s="491"/>
      <c r="E749" s="491"/>
      <c r="F749" s="491"/>
      <c r="G749" s="491"/>
      <c r="H749" s="492"/>
    </row>
    <row r="750" spans="1:8" ht="15" customHeight="1">
      <c r="A750" s="207">
        <v>6820</v>
      </c>
      <c r="B750" s="491" t="s">
        <v>3443</v>
      </c>
      <c r="C750" s="491"/>
      <c r="D750" s="491"/>
      <c r="E750" s="491"/>
      <c r="F750" s="491"/>
      <c r="G750" s="491"/>
      <c r="H750" s="492"/>
    </row>
    <row r="751" spans="1:8" ht="15" customHeight="1">
      <c r="A751" s="207">
        <v>6831</v>
      </c>
      <c r="B751" s="491" t="s">
        <v>3444</v>
      </c>
      <c r="C751" s="491"/>
      <c r="D751" s="491"/>
      <c r="E751" s="491"/>
      <c r="F751" s="491"/>
      <c r="G751" s="491"/>
      <c r="H751" s="492"/>
    </row>
    <row r="752" spans="1:8" ht="15" customHeight="1">
      <c r="A752" s="207">
        <v>6832</v>
      </c>
      <c r="B752" s="491" t="s">
        <v>3445</v>
      </c>
      <c r="C752" s="491"/>
      <c r="D752" s="491"/>
      <c r="E752" s="491"/>
      <c r="F752" s="491"/>
      <c r="G752" s="491"/>
      <c r="H752" s="492"/>
    </row>
    <row r="753" spans="1:8" ht="15" customHeight="1">
      <c r="A753" s="207">
        <v>6910</v>
      </c>
      <c r="B753" s="491" t="s">
        <v>3446</v>
      </c>
      <c r="C753" s="491"/>
      <c r="D753" s="491"/>
      <c r="E753" s="491"/>
      <c r="F753" s="491"/>
      <c r="G753" s="491"/>
      <c r="H753" s="492"/>
    </row>
    <row r="754" spans="1:8" ht="15" customHeight="1">
      <c r="A754" s="207">
        <v>6920</v>
      </c>
      <c r="B754" s="491" t="s">
        <v>3447</v>
      </c>
      <c r="C754" s="491"/>
      <c r="D754" s="491"/>
      <c r="E754" s="491"/>
      <c r="F754" s="491"/>
      <c r="G754" s="491"/>
      <c r="H754" s="492"/>
    </row>
    <row r="755" spans="1:8" ht="15" customHeight="1">
      <c r="A755" s="207">
        <v>7010</v>
      </c>
      <c r="B755" s="491" t="s">
        <v>3717</v>
      </c>
      <c r="C755" s="491"/>
      <c r="D755" s="491"/>
      <c r="E755" s="491"/>
      <c r="F755" s="491"/>
      <c r="G755" s="491"/>
      <c r="H755" s="492"/>
    </row>
    <row r="756" spans="1:8" ht="15" customHeight="1">
      <c r="A756" s="207">
        <v>7021</v>
      </c>
      <c r="B756" s="491" t="s">
        <v>2161</v>
      </c>
      <c r="C756" s="491"/>
      <c r="D756" s="491"/>
      <c r="E756" s="491"/>
      <c r="F756" s="491"/>
      <c r="G756" s="491"/>
      <c r="H756" s="492"/>
    </row>
    <row r="757" spans="1:8" ht="15" customHeight="1">
      <c r="A757" s="207">
        <v>7022</v>
      </c>
      <c r="B757" s="491" t="s">
        <v>2162</v>
      </c>
      <c r="C757" s="491"/>
      <c r="D757" s="491"/>
      <c r="E757" s="491"/>
      <c r="F757" s="491"/>
      <c r="G757" s="491"/>
      <c r="H757" s="492"/>
    </row>
    <row r="758" spans="1:8" ht="15" customHeight="1">
      <c r="A758" s="207">
        <v>7111</v>
      </c>
      <c r="B758" s="491" t="s">
        <v>2163</v>
      </c>
      <c r="C758" s="491"/>
      <c r="D758" s="491"/>
      <c r="E758" s="491"/>
      <c r="F758" s="491"/>
      <c r="G758" s="491"/>
      <c r="H758" s="492"/>
    </row>
    <row r="759" spans="1:8" ht="15" customHeight="1">
      <c r="A759" s="207">
        <v>7112</v>
      </c>
      <c r="B759" s="491" t="s">
        <v>2164</v>
      </c>
      <c r="C759" s="491"/>
      <c r="D759" s="491"/>
      <c r="E759" s="491"/>
      <c r="F759" s="491"/>
      <c r="G759" s="491"/>
      <c r="H759" s="492"/>
    </row>
    <row r="760" spans="1:8" ht="15" customHeight="1">
      <c r="A760" s="207">
        <v>7120</v>
      </c>
      <c r="B760" s="491" t="s">
        <v>1189</v>
      </c>
      <c r="C760" s="491"/>
      <c r="D760" s="491"/>
      <c r="E760" s="491"/>
      <c r="F760" s="491"/>
      <c r="G760" s="491"/>
      <c r="H760" s="492"/>
    </row>
    <row r="761" spans="1:8" ht="15" customHeight="1">
      <c r="A761" s="207">
        <v>7211</v>
      </c>
      <c r="B761" s="491" t="s">
        <v>2165</v>
      </c>
      <c r="C761" s="491"/>
      <c r="D761" s="491"/>
      <c r="E761" s="491"/>
      <c r="F761" s="491"/>
      <c r="G761" s="491"/>
      <c r="H761" s="492"/>
    </row>
    <row r="762" spans="1:8" ht="15" customHeight="1">
      <c r="A762" s="207">
        <v>7219</v>
      </c>
      <c r="B762" s="491" t="s">
        <v>2166</v>
      </c>
      <c r="C762" s="491"/>
      <c r="D762" s="491"/>
      <c r="E762" s="491"/>
      <c r="F762" s="491"/>
      <c r="G762" s="491"/>
      <c r="H762" s="492"/>
    </row>
    <row r="763" spans="1:8" ht="15" customHeight="1">
      <c r="A763" s="207">
        <v>7220</v>
      </c>
      <c r="B763" s="491" t="s">
        <v>3043</v>
      </c>
      <c r="C763" s="491"/>
      <c r="D763" s="491"/>
      <c r="E763" s="491"/>
      <c r="F763" s="491"/>
      <c r="G763" s="491"/>
      <c r="H763" s="492"/>
    </row>
    <row r="764" spans="1:8" ht="15" customHeight="1">
      <c r="A764" s="207">
        <v>7311</v>
      </c>
      <c r="B764" s="491" t="s">
        <v>3044</v>
      </c>
      <c r="C764" s="491"/>
      <c r="D764" s="491"/>
      <c r="E764" s="491"/>
      <c r="F764" s="491"/>
      <c r="G764" s="491"/>
      <c r="H764" s="492"/>
    </row>
    <row r="765" spans="1:8" ht="15" customHeight="1">
      <c r="A765" s="207">
        <v>7312</v>
      </c>
      <c r="B765" s="491" t="s">
        <v>3085</v>
      </c>
      <c r="C765" s="491"/>
      <c r="D765" s="491"/>
      <c r="E765" s="491"/>
      <c r="F765" s="491"/>
      <c r="G765" s="491"/>
      <c r="H765" s="492"/>
    </row>
    <row r="766" spans="1:8" ht="15" customHeight="1">
      <c r="A766" s="207">
        <v>7320</v>
      </c>
      <c r="B766" s="491" t="s">
        <v>3086</v>
      </c>
      <c r="C766" s="491"/>
      <c r="D766" s="491"/>
      <c r="E766" s="491"/>
      <c r="F766" s="491"/>
      <c r="G766" s="491"/>
      <c r="H766" s="492"/>
    </row>
    <row r="767" spans="1:8" ht="15" customHeight="1">
      <c r="A767" s="207">
        <v>7410</v>
      </c>
      <c r="B767" s="491" t="s">
        <v>3087</v>
      </c>
      <c r="C767" s="491"/>
      <c r="D767" s="491"/>
      <c r="E767" s="491"/>
      <c r="F767" s="491"/>
      <c r="G767" s="491"/>
      <c r="H767" s="492"/>
    </row>
    <row r="768" spans="1:8" ht="15" customHeight="1">
      <c r="A768" s="207">
        <v>7420</v>
      </c>
      <c r="B768" s="491" t="s">
        <v>1190</v>
      </c>
      <c r="C768" s="491"/>
      <c r="D768" s="491"/>
      <c r="E768" s="491"/>
      <c r="F768" s="491"/>
      <c r="G768" s="491"/>
      <c r="H768" s="492"/>
    </row>
    <row r="769" spans="1:8" ht="15" customHeight="1">
      <c r="A769" s="207">
        <v>7430</v>
      </c>
      <c r="B769" s="491" t="s">
        <v>3088</v>
      </c>
      <c r="C769" s="491"/>
      <c r="D769" s="491"/>
      <c r="E769" s="491"/>
      <c r="F769" s="491"/>
      <c r="G769" s="491"/>
      <c r="H769" s="492"/>
    </row>
    <row r="770" spans="1:8" ht="15" customHeight="1">
      <c r="A770" s="207">
        <v>7490</v>
      </c>
      <c r="B770" s="491" t="s">
        <v>3089</v>
      </c>
      <c r="C770" s="491"/>
      <c r="D770" s="491"/>
      <c r="E770" s="491"/>
      <c r="F770" s="491"/>
      <c r="G770" s="491"/>
      <c r="H770" s="492"/>
    </row>
    <row r="771" spans="1:8" ht="15" customHeight="1">
      <c r="A771" s="207">
        <v>7500</v>
      </c>
      <c r="B771" s="491" t="s">
        <v>1388</v>
      </c>
      <c r="C771" s="491"/>
      <c r="D771" s="491"/>
      <c r="E771" s="491"/>
      <c r="F771" s="491"/>
      <c r="G771" s="491"/>
      <c r="H771" s="492"/>
    </row>
    <row r="772" spans="1:8" ht="15" customHeight="1">
      <c r="A772" s="207">
        <v>7711</v>
      </c>
      <c r="B772" s="491" t="s">
        <v>816</v>
      </c>
      <c r="C772" s="491"/>
      <c r="D772" s="491"/>
      <c r="E772" s="491"/>
      <c r="F772" s="491"/>
      <c r="G772" s="491"/>
      <c r="H772" s="492"/>
    </row>
    <row r="773" spans="1:8" ht="15" customHeight="1">
      <c r="A773" s="207">
        <v>7712</v>
      </c>
      <c r="B773" s="491" t="s">
        <v>817</v>
      </c>
      <c r="C773" s="491"/>
      <c r="D773" s="491"/>
      <c r="E773" s="491"/>
      <c r="F773" s="491"/>
      <c r="G773" s="491"/>
      <c r="H773" s="492"/>
    </row>
    <row r="774" spans="1:8" ht="15" customHeight="1">
      <c r="A774" s="207">
        <v>7721</v>
      </c>
      <c r="B774" s="491" t="s">
        <v>2601</v>
      </c>
      <c r="C774" s="491"/>
      <c r="D774" s="491"/>
      <c r="E774" s="491"/>
      <c r="F774" s="491"/>
      <c r="G774" s="491"/>
      <c r="H774" s="492"/>
    </row>
    <row r="775" spans="1:8" ht="15" customHeight="1">
      <c r="A775" s="207">
        <v>7722</v>
      </c>
      <c r="B775" s="491" t="s">
        <v>2554</v>
      </c>
      <c r="C775" s="491"/>
      <c r="D775" s="491"/>
      <c r="E775" s="491"/>
      <c r="F775" s="491"/>
      <c r="G775" s="491"/>
      <c r="H775" s="492"/>
    </row>
    <row r="776" spans="1:8" ht="15" customHeight="1">
      <c r="A776" s="207">
        <v>7729</v>
      </c>
      <c r="B776" s="491" t="s">
        <v>2555</v>
      </c>
      <c r="C776" s="491"/>
      <c r="D776" s="491"/>
      <c r="E776" s="491"/>
      <c r="F776" s="491"/>
      <c r="G776" s="491"/>
      <c r="H776" s="492"/>
    </row>
    <row r="777" spans="1:8" ht="15" customHeight="1">
      <c r="A777" s="207">
        <v>7731</v>
      </c>
      <c r="B777" s="491" t="s">
        <v>378</v>
      </c>
      <c r="C777" s="491"/>
      <c r="D777" s="491"/>
      <c r="E777" s="491"/>
      <c r="F777" s="491"/>
      <c r="G777" s="491"/>
      <c r="H777" s="492"/>
    </row>
    <row r="778" spans="1:8" ht="15" customHeight="1">
      <c r="A778" s="207">
        <v>7732</v>
      </c>
      <c r="B778" s="491" t="s">
        <v>1603</v>
      </c>
      <c r="C778" s="491"/>
      <c r="D778" s="491"/>
      <c r="E778" s="491"/>
      <c r="F778" s="491"/>
      <c r="G778" s="491"/>
      <c r="H778" s="492"/>
    </row>
    <row r="779" spans="1:8" ht="15" customHeight="1">
      <c r="A779" s="207">
        <v>7733</v>
      </c>
      <c r="B779" s="491" t="s">
        <v>2479</v>
      </c>
      <c r="C779" s="491"/>
      <c r="D779" s="491"/>
      <c r="E779" s="491"/>
      <c r="F779" s="491"/>
      <c r="G779" s="491"/>
      <c r="H779" s="492"/>
    </row>
    <row r="780" spans="1:8" ht="15" customHeight="1">
      <c r="A780" s="207">
        <v>7734</v>
      </c>
      <c r="B780" s="491" t="s">
        <v>2480</v>
      </c>
      <c r="C780" s="491"/>
      <c r="D780" s="491"/>
      <c r="E780" s="491"/>
      <c r="F780" s="491"/>
      <c r="G780" s="491"/>
      <c r="H780" s="492"/>
    </row>
    <row r="781" spans="1:8" ht="15" customHeight="1">
      <c r="A781" s="207">
        <v>7735</v>
      </c>
      <c r="B781" s="491" t="s">
        <v>2481</v>
      </c>
      <c r="C781" s="491"/>
      <c r="D781" s="491"/>
      <c r="E781" s="491"/>
      <c r="F781" s="491"/>
      <c r="G781" s="491"/>
      <c r="H781" s="492"/>
    </row>
    <row r="782" spans="1:8" ht="15" customHeight="1">
      <c r="A782" s="207">
        <v>7739</v>
      </c>
      <c r="B782" s="491" t="s">
        <v>805</v>
      </c>
      <c r="C782" s="491"/>
      <c r="D782" s="491"/>
      <c r="E782" s="491"/>
      <c r="F782" s="491"/>
      <c r="G782" s="491"/>
      <c r="H782" s="492"/>
    </row>
    <row r="783" spans="1:8" ht="24.95" customHeight="1">
      <c r="A783" s="207">
        <v>7740</v>
      </c>
      <c r="B783" s="491" t="s">
        <v>2289</v>
      </c>
      <c r="C783" s="491"/>
      <c r="D783" s="491"/>
      <c r="E783" s="491"/>
      <c r="F783" s="491"/>
      <c r="G783" s="491"/>
      <c r="H783" s="492"/>
    </row>
    <row r="784" spans="1:8" ht="15" customHeight="1">
      <c r="A784" s="207">
        <v>7810</v>
      </c>
      <c r="B784" s="491" t="s">
        <v>2290</v>
      </c>
      <c r="C784" s="491"/>
      <c r="D784" s="491"/>
      <c r="E784" s="491"/>
      <c r="F784" s="491"/>
      <c r="G784" s="491"/>
      <c r="H784" s="492"/>
    </row>
    <row r="785" spans="1:8" ht="15" customHeight="1">
      <c r="A785" s="207">
        <v>7820</v>
      </c>
      <c r="B785" s="491" t="s">
        <v>2291</v>
      </c>
      <c r="C785" s="491"/>
      <c r="D785" s="491"/>
      <c r="E785" s="491"/>
      <c r="F785" s="491"/>
      <c r="G785" s="491"/>
      <c r="H785" s="492"/>
    </row>
    <row r="786" spans="1:8" ht="15" customHeight="1">
      <c r="A786" s="207">
        <v>7830</v>
      </c>
      <c r="B786" s="491" t="s">
        <v>2316</v>
      </c>
      <c r="C786" s="491"/>
      <c r="D786" s="491"/>
      <c r="E786" s="491"/>
      <c r="F786" s="491"/>
      <c r="G786" s="491"/>
      <c r="H786" s="492"/>
    </row>
    <row r="787" spans="1:8" ht="15" customHeight="1">
      <c r="A787" s="207">
        <v>7911</v>
      </c>
      <c r="B787" s="491" t="s">
        <v>2317</v>
      </c>
      <c r="C787" s="491"/>
      <c r="D787" s="491"/>
      <c r="E787" s="491"/>
      <c r="F787" s="491"/>
      <c r="G787" s="491"/>
      <c r="H787" s="492"/>
    </row>
    <row r="788" spans="1:8" ht="15" customHeight="1">
      <c r="A788" s="207">
        <v>7912</v>
      </c>
      <c r="B788" s="491" t="s">
        <v>2318</v>
      </c>
      <c r="C788" s="491"/>
      <c r="D788" s="491"/>
      <c r="E788" s="491"/>
      <c r="F788" s="491"/>
      <c r="G788" s="491"/>
      <c r="H788" s="492"/>
    </row>
    <row r="789" spans="1:8" ht="15" customHeight="1">
      <c r="A789" s="207">
        <v>7990</v>
      </c>
      <c r="B789" s="491" t="s">
        <v>2792</v>
      </c>
      <c r="C789" s="491"/>
      <c r="D789" s="491"/>
      <c r="E789" s="491"/>
      <c r="F789" s="491"/>
      <c r="G789" s="491"/>
      <c r="H789" s="492"/>
    </row>
    <row r="790" spans="1:8" ht="15" customHeight="1">
      <c r="A790" s="207">
        <v>8010</v>
      </c>
      <c r="B790" s="491" t="s">
        <v>2793</v>
      </c>
      <c r="C790" s="491"/>
      <c r="D790" s="491"/>
      <c r="E790" s="491"/>
      <c r="F790" s="491"/>
      <c r="G790" s="491"/>
      <c r="H790" s="492"/>
    </row>
    <row r="791" spans="1:8" ht="15" customHeight="1">
      <c r="A791" s="207">
        <v>8020</v>
      </c>
      <c r="B791" s="491" t="s">
        <v>3450</v>
      </c>
      <c r="C791" s="491"/>
      <c r="D791" s="491"/>
      <c r="E791" s="491"/>
      <c r="F791" s="491"/>
      <c r="G791" s="491"/>
      <c r="H791" s="492"/>
    </row>
    <row r="792" spans="1:8" ht="15" customHeight="1">
      <c r="A792" s="207">
        <v>8030</v>
      </c>
      <c r="B792" s="491" t="s">
        <v>3451</v>
      </c>
      <c r="C792" s="491"/>
      <c r="D792" s="491"/>
      <c r="E792" s="491"/>
      <c r="F792" s="491"/>
      <c r="G792" s="491"/>
      <c r="H792" s="492"/>
    </row>
    <row r="793" spans="1:8" ht="15" customHeight="1">
      <c r="A793" s="207">
        <v>8110</v>
      </c>
      <c r="B793" s="491" t="s">
        <v>3452</v>
      </c>
      <c r="C793" s="491"/>
      <c r="D793" s="491"/>
      <c r="E793" s="491"/>
      <c r="F793" s="491"/>
      <c r="G793" s="491"/>
      <c r="H793" s="492"/>
    </row>
    <row r="794" spans="1:8" ht="15" customHeight="1">
      <c r="A794" s="207">
        <v>8121</v>
      </c>
      <c r="B794" s="491" t="s">
        <v>3453</v>
      </c>
      <c r="C794" s="491"/>
      <c r="D794" s="491"/>
      <c r="E794" s="491"/>
      <c r="F794" s="491"/>
      <c r="G794" s="491"/>
      <c r="H794" s="492"/>
    </row>
    <row r="795" spans="1:8" ht="15" customHeight="1">
      <c r="A795" s="207">
        <v>8122</v>
      </c>
      <c r="B795" s="491" t="s">
        <v>3454</v>
      </c>
      <c r="C795" s="491"/>
      <c r="D795" s="491"/>
      <c r="E795" s="491"/>
      <c r="F795" s="491"/>
      <c r="G795" s="491"/>
      <c r="H795" s="492"/>
    </row>
    <row r="796" spans="1:8" ht="15" customHeight="1">
      <c r="A796" s="207">
        <v>8129</v>
      </c>
      <c r="B796" s="491" t="s">
        <v>112</v>
      </c>
      <c r="C796" s="491"/>
      <c r="D796" s="491"/>
      <c r="E796" s="491"/>
      <c r="F796" s="491"/>
      <c r="G796" s="491"/>
      <c r="H796" s="492"/>
    </row>
    <row r="797" spans="1:8" ht="15" customHeight="1">
      <c r="A797" s="207">
        <v>8130</v>
      </c>
      <c r="B797" s="491" t="s">
        <v>3422</v>
      </c>
      <c r="C797" s="491"/>
      <c r="D797" s="491"/>
      <c r="E797" s="491"/>
      <c r="F797" s="491"/>
      <c r="G797" s="491"/>
      <c r="H797" s="492"/>
    </row>
    <row r="798" spans="1:8" ht="15" customHeight="1">
      <c r="A798" s="207">
        <v>8211</v>
      </c>
      <c r="B798" s="491" t="s">
        <v>2718</v>
      </c>
      <c r="C798" s="491"/>
      <c r="D798" s="491"/>
      <c r="E798" s="491"/>
      <c r="F798" s="491"/>
      <c r="G798" s="491"/>
      <c r="H798" s="492"/>
    </row>
    <row r="799" spans="1:8" ht="15" customHeight="1">
      <c r="A799" s="207">
        <v>8219</v>
      </c>
      <c r="B799" s="491" t="s">
        <v>2719</v>
      </c>
      <c r="C799" s="491"/>
      <c r="D799" s="491"/>
      <c r="E799" s="491"/>
      <c r="F799" s="491"/>
      <c r="G799" s="491"/>
      <c r="H799" s="492"/>
    </row>
    <row r="800" spans="1:8" ht="15" customHeight="1">
      <c r="A800" s="207">
        <v>8220</v>
      </c>
      <c r="B800" s="491" t="s">
        <v>1192</v>
      </c>
      <c r="C800" s="491"/>
      <c r="D800" s="491"/>
      <c r="E800" s="491"/>
      <c r="F800" s="491"/>
      <c r="G800" s="491"/>
      <c r="H800" s="492"/>
    </row>
    <row r="801" spans="1:8" ht="15" customHeight="1">
      <c r="A801" s="207">
        <v>8230</v>
      </c>
      <c r="B801" s="491" t="s">
        <v>2720</v>
      </c>
      <c r="C801" s="491"/>
      <c r="D801" s="491"/>
      <c r="E801" s="491"/>
      <c r="F801" s="491"/>
      <c r="G801" s="491"/>
      <c r="H801" s="492"/>
    </row>
    <row r="802" spans="1:8" ht="15" customHeight="1">
      <c r="A802" s="207">
        <v>8291</v>
      </c>
      <c r="B802" s="491" t="s">
        <v>29</v>
      </c>
      <c r="C802" s="491"/>
      <c r="D802" s="491"/>
      <c r="E802" s="491"/>
      <c r="F802" s="491"/>
      <c r="G802" s="491"/>
      <c r="H802" s="492"/>
    </row>
    <row r="803" spans="1:8" ht="15" customHeight="1">
      <c r="A803" s="207">
        <v>8292</v>
      </c>
      <c r="B803" s="491" t="s">
        <v>1191</v>
      </c>
      <c r="C803" s="491"/>
      <c r="D803" s="491"/>
      <c r="E803" s="491"/>
      <c r="F803" s="491"/>
      <c r="G803" s="491"/>
      <c r="H803" s="492"/>
    </row>
    <row r="804" spans="1:8" ht="15" customHeight="1">
      <c r="A804" s="207">
        <v>8299</v>
      </c>
      <c r="B804" s="491" t="s">
        <v>30</v>
      </c>
      <c r="C804" s="491"/>
      <c r="D804" s="491"/>
      <c r="E804" s="491"/>
      <c r="F804" s="491"/>
      <c r="G804" s="491"/>
      <c r="H804" s="492"/>
    </row>
    <row r="805" spans="1:8" ht="15" customHeight="1">
      <c r="A805" s="207">
        <v>8411</v>
      </c>
      <c r="B805" s="491" t="s">
        <v>31</v>
      </c>
      <c r="C805" s="491"/>
      <c r="D805" s="491"/>
      <c r="E805" s="491"/>
      <c r="F805" s="491"/>
      <c r="G805" s="491"/>
      <c r="H805" s="492"/>
    </row>
    <row r="806" spans="1:8" ht="24.95" customHeight="1">
      <c r="A806" s="207">
        <v>8412</v>
      </c>
      <c r="B806" s="491" t="s">
        <v>2832</v>
      </c>
      <c r="C806" s="491"/>
      <c r="D806" s="491"/>
      <c r="E806" s="491"/>
      <c r="F806" s="491"/>
      <c r="G806" s="491"/>
      <c r="H806" s="492"/>
    </row>
    <row r="807" spans="1:8" ht="15" customHeight="1">
      <c r="A807" s="207">
        <v>8413</v>
      </c>
      <c r="B807" s="491" t="s">
        <v>2380</v>
      </c>
      <c r="C807" s="491"/>
      <c r="D807" s="491"/>
      <c r="E807" s="491"/>
      <c r="F807" s="491"/>
      <c r="G807" s="491"/>
      <c r="H807" s="492"/>
    </row>
    <row r="808" spans="1:8" ht="15" customHeight="1">
      <c r="A808" s="207">
        <v>8421</v>
      </c>
      <c r="B808" s="491" t="s">
        <v>1383</v>
      </c>
      <c r="C808" s="491"/>
      <c r="D808" s="491"/>
      <c r="E808" s="491"/>
      <c r="F808" s="491"/>
      <c r="G808" s="491"/>
      <c r="H808" s="492"/>
    </row>
    <row r="809" spans="1:8" ht="15" customHeight="1">
      <c r="A809" s="207">
        <v>8422</v>
      </c>
      <c r="B809" s="491" t="s">
        <v>1384</v>
      </c>
      <c r="C809" s="491"/>
      <c r="D809" s="491"/>
      <c r="E809" s="491"/>
      <c r="F809" s="491"/>
      <c r="G809" s="491"/>
      <c r="H809" s="492"/>
    </row>
    <row r="810" spans="1:8" ht="15" customHeight="1">
      <c r="A810" s="207">
        <v>8423</v>
      </c>
      <c r="B810" s="491" t="s">
        <v>1385</v>
      </c>
      <c r="C810" s="491"/>
      <c r="D810" s="491"/>
      <c r="E810" s="491"/>
      <c r="F810" s="491"/>
      <c r="G810" s="491"/>
      <c r="H810" s="492"/>
    </row>
    <row r="811" spans="1:8" ht="15" customHeight="1">
      <c r="A811" s="207">
        <v>8424</v>
      </c>
      <c r="B811" s="491" t="s">
        <v>2381</v>
      </c>
      <c r="C811" s="491"/>
      <c r="D811" s="491"/>
      <c r="E811" s="491"/>
      <c r="F811" s="491"/>
      <c r="G811" s="491"/>
      <c r="H811" s="492"/>
    </row>
    <row r="812" spans="1:8" ht="15" customHeight="1">
      <c r="A812" s="207">
        <v>8425</v>
      </c>
      <c r="B812" s="491" t="s">
        <v>2382</v>
      </c>
      <c r="C812" s="491"/>
      <c r="D812" s="491"/>
      <c r="E812" s="491"/>
      <c r="F812" s="491"/>
      <c r="G812" s="491"/>
      <c r="H812" s="492"/>
    </row>
    <row r="813" spans="1:8" ht="15" customHeight="1">
      <c r="A813" s="207">
        <v>8430</v>
      </c>
      <c r="B813" s="491" t="s">
        <v>2383</v>
      </c>
      <c r="C813" s="491"/>
      <c r="D813" s="491"/>
      <c r="E813" s="491"/>
      <c r="F813" s="491"/>
      <c r="G813" s="491"/>
      <c r="H813" s="492"/>
    </row>
    <row r="814" spans="1:8" ht="15" customHeight="1">
      <c r="A814" s="207">
        <v>8510</v>
      </c>
      <c r="B814" s="491" t="s">
        <v>1386</v>
      </c>
      <c r="C814" s="491"/>
      <c r="D814" s="491"/>
      <c r="E814" s="491"/>
      <c r="F814" s="491"/>
      <c r="G814" s="491"/>
      <c r="H814" s="492"/>
    </row>
    <row r="815" spans="1:8" ht="15" customHeight="1">
      <c r="A815" s="207">
        <v>8520</v>
      </c>
      <c r="B815" s="491" t="s">
        <v>1387</v>
      </c>
      <c r="C815" s="491"/>
      <c r="D815" s="491"/>
      <c r="E815" s="491"/>
      <c r="F815" s="491"/>
      <c r="G815" s="491"/>
      <c r="H815" s="492"/>
    </row>
    <row r="816" spans="1:8" ht="15" customHeight="1">
      <c r="A816" s="207">
        <v>8531</v>
      </c>
      <c r="B816" s="491" t="s">
        <v>2384</v>
      </c>
      <c r="C816" s="491"/>
      <c r="D816" s="491"/>
      <c r="E816" s="491"/>
      <c r="F816" s="491"/>
      <c r="G816" s="491"/>
      <c r="H816" s="492"/>
    </row>
    <row r="817" spans="1:8" ht="15" customHeight="1">
      <c r="A817" s="207">
        <v>8532</v>
      </c>
      <c r="B817" s="491" t="s">
        <v>2385</v>
      </c>
      <c r="C817" s="491"/>
      <c r="D817" s="491"/>
      <c r="E817" s="491"/>
      <c r="F817" s="491"/>
      <c r="G817" s="491"/>
      <c r="H817" s="492"/>
    </row>
    <row r="818" spans="1:8" ht="15" customHeight="1">
      <c r="A818" s="207">
        <v>8541</v>
      </c>
      <c r="B818" s="491" t="s">
        <v>2386</v>
      </c>
      <c r="C818" s="491"/>
      <c r="D818" s="491"/>
      <c r="E818" s="491"/>
      <c r="F818" s="491"/>
      <c r="G818" s="491"/>
      <c r="H818" s="492"/>
    </row>
    <row r="819" spans="1:8" ht="15" customHeight="1">
      <c r="A819" s="207">
        <v>8542</v>
      </c>
      <c r="B819" s="491" t="s">
        <v>2387</v>
      </c>
      <c r="C819" s="491"/>
      <c r="D819" s="491"/>
      <c r="E819" s="491"/>
      <c r="F819" s="491"/>
      <c r="G819" s="491"/>
      <c r="H819" s="492"/>
    </row>
    <row r="820" spans="1:8" ht="15" customHeight="1">
      <c r="A820" s="207">
        <v>8551</v>
      </c>
      <c r="B820" s="491" t="s">
        <v>3126</v>
      </c>
      <c r="C820" s="491"/>
      <c r="D820" s="491"/>
      <c r="E820" s="491"/>
      <c r="F820" s="491"/>
      <c r="G820" s="491"/>
      <c r="H820" s="492"/>
    </row>
    <row r="821" spans="1:8" ht="15" customHeight="1">
      <c r="A821" s="207">
        <v>8552</v>
      </c>
      <c r="B821" s="491" t="s">
        <v>3127</v>
      </c>
      <c r="C821" s="491"/>
      <c r="D821" s="491"/>
      <c r="E821" s="491"/>
      <c r="F821" s="491"/>
      <c r="G821" s="491"/>
      <c r="H821" s="492"/>
    </row>
    <row r="822" spans="1:8" ht="15" customHeight="1">
      <c r="A822" s="207">
        <v>8553</v>
      </c>
      <c r="B822" s="491" t="s">
        <v>3128</v>
      </c>
      <c r="C822" s="491"/>
      <c r="D822" s="491"/>
      <c r="E822" s="491"/>
      <c r="F822" s="491"/>
      <c r="G822" s="491"/>
      <c r="H822" s="492"/>
    </row>
    <row r="823" spans="1:8" ht="15" customHeight="1">
      <c r="A823" s="207">
        <v>8559</v>
      </c>
      <c r="B823" s="491" t="s">
        <v>3129</v>
      </c>
      <c r="C823" s="491"/>
      <c r="D823" s="491"/>
      <c r="E823" s="491"/>
      <c r="F823" s="491"/>
      <c r="G823" s="491"/>
      <c r="H823" s="492"/>
    </row>
    <row r="824" spans="1:8" ht="15" customHeight="1">
      <c r="A824" s="207">
        <v>8560</v>
      </c>
      <c r="B824" s="491" t="s">
        <v>3130</v>
      </c>
      <c r="C824" s="491"/>
      <c r="D824" s="491"/>
      <c r="E824" s="491"/>
      <c r="F824" s="491"/>
      <c r="G824" s="491"/>
      <c r="H824" s="492"/>
    </row>
    <row r="825" spans="1:8" ht="15" customHeight="1">
      <c r="A825" s="207">
        <v>8610</v>
      </c>
      <c r="B825" s="491" t="s">
        <v>3131</v>
      </c>
      <c r="C825" s="491"/>
      <c r="D825" s="491"/>
      <c r="E825" s="491"/>
      <c r="F825" s="491"/>
      <c r="G825" s="491"/>
      <c r="H825" s="492"/>
    </row>
    <row r="826" spans="1:8" ht="15" customHeight="1">
      <c r="A826" s="207">
        <v>8621</v>
      </c>
      <c r="B826" s="491" t="s">
        <v>3240</v>
      </c>
      <c r="C826" s="491"/>
      <c r="D826" s="491"/>
      <c r="E826" s="491"/>
      <c r="F826" s="491"/>
      <c r="G826" s="491"/>
      <c r="H826" s="492"/>
    </row>
    <row r="827" spans="1:8" ht="15" customHeight="1">
      <c r="A827" s="207">
        <v>8622</v>
      </c>
      <c r="B827" s="491" t="s">
        <v>1072</v>
      </c>
      <c r="C827" s="491"/>
      <c r="D827" s="491"/>
      <c r="E827" s="491"/>
      <c r="F827" s="491"/>
      <c r="G827" s="491"/>
      <c r="H827" s="492"/>
    </row>
    <row r="828" spans="1:8" ht="15" customHeight="1">
      <c r="A828" s="207">
        <v>8623</v>
      </c>
      <c r="B828" s="491" t="s">
        <v>2801</v>
      </c>
      <c r="C828" s="491"/>
      <c r="D828" s="491"/>
      <c r="E828" s="491"/>
      <c r="F828" s="491"/>
      <c r="G828" s="491"/>
      <c r="H828" s="492"/>
    </row>
    <row r="829" spans="1:8" ht="15" customHeight="1">
      <c r="A829" s="207">
        <v>8690</v>
      </c>
      <c r="B829" s="491" t="s">
        <v>2802</v>
      </c>
      <c r="C829" s="491"/>
      <c r="D829" s="491"/>
      <c r="E829" s="491"/>
      <c r="F829" s="491"/>
      <c r="G829" s="491"/>
      <c r="H829" s="492"/>
    </row>
    <row r="830" spans="1:8" ht="15" customHeight="1">
      <c r="A830" s="207">
        <v>8710</v>
      </c>
      <c r="B830" s="491" t="s">
        <v>2803</v>
      </c>
      <c r="C830" s="491"/>
      <c r="D830" s="491"/>
      <c r="E830" s="491"/>
      <c r="F830" s="491"/>
      <c r="G830" s="491"/>
      <c r="H830" s="492"/>
    </row>
    <row r="831" spans="1:8" ht="24.95" customHeight="1">
      <c r="A831" s="207">
        <v>8720</v>
      </c>
      <c r="B831" s="491" t="s">
        <v>1575</v>
      </c>
      <c r="C831" s="491"/>
      <c r="D831" s="491"/>
      <c r="E831" s="491"/>
      <c r="F831" s="491"/>
      <c r="G831" s="491"/>
      <c r="H831" s="492"/>
    </row>
    <row r="832" spans="1:8" ht="15" customHeight="1">
      <c r="A832" s="207">
        <v>8730</v>
      </c>
      <c r="B832" s="491" t="s">
        <v>2903</v>
      </c>
      <c r="C832" s="491"/>
      <c r="D832" s="491"/>
      <c r="E832" s="491"/>
      <c r="F832" s="491"/>
      <c r="G832" s="491"/>
      <c r="H832" s="492"/>
    </row>
    <row r="833" spans="1:8" ht="15" customHeight="1">
      <c r="A833" s="207">
        <v>8790</v>
      </c>
      <c r="B833" s="491" t="s">
        <v>1837</v>
      </c>
      <c r="C833" s="491"/>
      <c r="D833" s="491"/>
      <c r="E833" s="491"/>
      <c r="F833" s="491"/>
      <c r="G833" s="491"/>
      <c r="H833" s="492"/>
    </row>
    <row r="834" spans="1:8" ht="15" customHeight="1">
      <c r="A834" s="207">
        <v>8810</v>
      </c>
      <c r="B834" s="491" t="s">
        <v>383</v>
      </c>
      <c r="C834" s="491"/>
      <c r="D834" s="491"/>
      <c r="E834" s="491"/>
      <c r="F834" s="491"/>
      <c r="G834" s="491"/>
      <c r="H834" s="492"/>
    </row>
    <row r="835" spans="1:8" ht="15" customHeight="1">
      <c r="A835" s="207">
        <v>8891</v>
      </c>
      <c r="B835" s="491" t="s">
        <v>2021</v>
      </c>
      <c r="C835" s="491"/>
      <c r="D835" s="491"/>
      <c r="E835" s="491"/>
      <c r="F835" s="491"/>
      <c r="G835" s="491"/>
      <c r="H835" s="492"/>
    </row>
    <row r="836" spans="1:8" ht="15" customHeight="1">
      <c r="A836" s="207">
        <v>8899</v>
      </c>
      <c r="B836" s="491" t="s">
        <v>2706</v>
      </c>
      <c r="C836" s="491"/>
      <c r="D836" s="491"/>
      <c r="E836" s="491"/>
      <c r="F836" s="491"/>
      <c r="G836" s="491"/>
      <c r="H836" s="492"/>
    </row>
    <row r="837" spans="1:8" ht="15" customHeight="1">
      <c r="A837" s="207">
        <v>9001</v>
      </c>
      <c r="B837" s="491" t="s">
        <v>2707</v>
      </c>
      <c r="C837" s="491"/>
      <c r="D837" s="491"/>
      <c r="E837" s="491"/>
      <c r="F837" s="491"/>
      <c r="G837" s="491"/>
      <c r="H837" s="492"/>
    </row>
    <row r="838" spans="1:8" ht="15" customHeight="1">
      <c r="A838" s="207">
        <v>9002</v>
      </c>
      <c r="B838" s="491" t="s">
        <v>2708</v>
      </c>
      <c r="C838" s="491"/>
      <c r="D838" s="491"/>
      <c r="E838" s="491"/>
      <c r="F838" s="491"/>
      <c r="G838" s="491"/>
      <c r="H838" s="492"/>
    </row>
    <row r="839" spans="1:8" ht="15" customHeight="1">
      <c r="A839" s="207">
        <v>9003</v>
      </c>
      <c r="B839" s="491" t="s">
        <v>2709</v>
      </c>
      <c r="C839" s="491"/>
      <c r="D839" s="491"/>
      <c r="E839" s="491"/>
      <c r="F839" s="491"/>
      <c r="G839" s="491"/>
      <c r="H839" s="492"/>
    </row>
    <row r="840" spans="1:8" ht="15" customHeight="1">
      <c r="A840" s="207">
        <v>9004</v>
      </c>
      <c r="B840" s="491" t="s">
        <v>2710</v>
      </c>
      <c r="C840" s="491"/>
      <c r="D840" s="491"/>
      <c r="E840" s="491"/>
      <c r="F840" s="491"/>
      <c r="G840" s="491"/>
      <c r="H840" s="492"/>
    </row>
    <row r="841" spans="1:8" ht="15" customHeight="1">
      <c r="A841" s="207">
        <v>9101</v>
      </c>
      <c r="B841" s="491" t="s">
        <v>2711</v>
      </c>
      <c r="C841" s="491"/>
      <c r="D841" s="491"/>
      <c r="E841" s="491"/>
      <c r="F841" s="491"/>
      <c r="G841" s="491"/>
      <c r="H841" s="492"/>
    </row>
    <row r="842" spans="1:8" ht="15" customHeight="1">
      <c r="A842" s="207">
        <v>9102</v>
      </c>
      <c r="B842" s="491" t="s">
        <v>2712</v>
      </c>
      <c r="C842" s="491"/>
      <c r="D842" s="491"/>
      <c r="E842" s="491"/>
      <c r="F842" s="491"/>
      <c r="G842" s="491"/>
      <c r="H842" s="492"/>
    </row>
    <row r="843" spans="1:8" ht="15" customHeight="1">
      <c r="A843" s="207">
        <v>9103</v>
      </c>
      <c r="B843" s="491" t="s">
        <v>2713</v>
      </c>
      <c r="C843" s="491"/>
      <c r="D843" s="491"/>
      <c r="E843" s="491"/>
      <c r="F843" s="491"/>
      <c r="G843" s="491"/>
      <c r="H843" s="492"/>
    </row>
    <row r="844" spans="1:8" ht="15" customHeight="1">
      <c r="A844" s="207">
        <v>9104</v>
      </c>
      <c r="B844" s="491" t="s">
        <v>2714</v>
      </c>
      <c r="C844" s="491"/>
      <c r="D844" s="491"/>
      <c r="E844" s="491"/>
      <c r="F844" s="491"/>
      <c r="G844" s="491"/>
      <c r="H844" s="492"/>
    </row>
    <row r="845" spans="1:8" ht="15" customHeight="1">
      <c r="A845" s="207">
        <v>9200</v>
      </c>
      <c r="B845" s="491" t="s">
        <v>2715</v>
      </c>
      <c r="C845" s="491"/>
      <c r="D845" s="491"/>
      <c r="E845" s="491"/>
      <c r="F845" s="491"/>
      <c r="G845" s="491"/>
      <c r="H845" s="492"/>
    </row>
    <row r="846" spans="1:8" ht="15" customHeight="1">
      <c r="A846" s="207">
        <v>9311</v>
      </c>
      <c r="B846" s="491" t="s">
        <v>2716</v>
      </c>
      <c r="C846" s="491"/>
      <c r="D846" s="491"/>
      <c r="E846" s="491"/>
      <c r="F846" s="491"/>
      <c r="G846" s="491"/>
      <c r="H846" s="492"/>
    </row>
    <row r="847" spans="1:8" ht="15" customHeight="1">
      <c r="A847" s="207">
        <v>9312</v>
      </c>
      <c r="B847" s="491" t="s">
        <v>2341</v>
      </c>
      <c r="C847" s="491"/>
      <c r="D847" s="491"/>
      <c r="E847" s="491"/>
      <c r="F847" s="491"/>
      <c r="G847" s="491"/>
      <c r="H847" s="492"/>
    </row>
    <row r="848" spans="1:8" ht="15" customHeight="1">
      <c r="A848" s="207">
        <v>9313</v>
      </c>
      <c r="B848" s="491" t="s">
        <v>2342</v>
      </c>
      <c r="C848" s="491"/>
      <c r="D848" s="491"/>
      <c r="E848" s="491"/>
      <c r="F848" s="491"/>
      <c r="G848" s="491"/>
      <c r="H848" s="492"/>
    </row>
    <row r="849" spans="1:8" ht="15" customHeight="1">
      <c r="A849" s="207">
        <v>9319</v>
      </c>
      <c r="B849" s="491" t="s">
        <v>2343</v>
      </c>
      <c r="C849" s="491"/>
      <c r="D849" s="491"/>
      <c r="E849" s="491"/>
      <c r="F849" s="491"/>
      <c r="G849" s="491"/>
      <c r="H849" s="492"/>
    </row>
    <row r="850" spans="1:8" ht="15" customHeight="1">
      <c r="A850" s="207">
        <v>9321</v>
      </c>
      <c r="B850" s="491" t="s">
        <v>2344</v>
      </c>
      <c r="C850" s="491"/>
      <c r="D850" s="491"/>
      <c r="E850" s="491"/>
      <c r="F850" s="491"/>
      <c r="G850" s="491"/>
      <c r="H850" s="492"/>
    </row>
    <row r="851" spans="1:8" ht="15" customHeight="1">
      <c r="A851" s="207">
        <v>9329</v>
      </c>
      <c r="B851" s="491" t="s">
        <v>2345</v>
      </c>
      <c r="C851" s="491"/>
      <c r="D851" s="491"/>
      <c r="E851" s="491"/>
      <c r="F851" s="491"/>
      <c r="G851" s="491"/>
      <c r="H851" s="492"/>
    </row>
    <row r="852" spans="1:8" ht="15" customHeight="1">
      <c r="A852" s="207">
        <v>9411</v>
      </c>
      <c r="B852" s="491" t="s">
        <v>2346</v>
      </c>
      <c r="C852" s="491"/>
      <c r="D852" s="491"/>
      <c r="E852" s="491"/>
      <c r="F852" s="491"/>
      <c r="G852" s="491"/>
      <c r="H852" s="492"/>
    </row>
    <row r="853" spans="1:8" ht="15" customHeight="1">
      <c r="A853" s="207">
        <v>9412</v>
      </c>
      <c r="B853" s="491" t="s">
        <v>2347</v>
      </c>
      <c r="C853" s="491"/>
      <c r="D853" s="491"/>
      <c r="E853" s="491"/>
      <c r="F853" s="491"/>
      <c r="G853" s="491"/>
      <c r="H853" s="492"/>
    </row>
    <row r="854" spans="1:8" ht="15" customHeight="1">
      <c r="A854" s="207">
        <v>9420</v>
      </c>
      <c r="B854" s="491" t="s">
        <v>2348</v>
      </c>
      <c r="C854" s="491"/>
      <c r="D854" s="491"/>
      <c r="E854" s="491"/>
      <c r="F854" s="491"/>
      <c r="G854" s="491"/>
      <c r="H854" s="492"/>
    </row>
    <row r="855" spans="1:8" ht="15" customHeight="1">
      <c r="A855" s="207">
        <v>9491</v>
      </c>
      <c r="B855" s="491" t="s">
        <v>2349</v>
      </c>
      <c r="C855" s="491"/>
      <c r="D855" s="491"/>
      <c r="E855" s="491"/>
      <c r="F855" s="491"/>
      <c r="G855" s="491"/>
      <c r="H855" s="492"/>
    </row>
    <row r="856" spans="1:8" ht="15" customHeight="1">
      <c r="A856" s="207">
        <v>9492</v>
      </c>
      <c r="B856" s="491" t="s">
        <v>2350</v>
      </c>
      <c r="C856" s="491"/>
      <c r="D856" s="491"/>
      <c r="E856" s="491"/>
      <c r="F856" s="491"/>
      <c r="G856" s="491"/>
      <c r="H856" s="492"/>
    </row>
    <row r="857" spans="1:8" ht="15" customHeight="1">
      <c r="A857" s="207">
        <v>9499</v>
      </c>
      <c r="B857" s="491" t="s">
        <v>2351</v>
      </c>
      <c r="C857" s="491"/>
      <c r="D857" s="491"/>
      <c r="E857" s="491"/>
      <c r="F857" s="491"/>
      <c r="G857" s="491"/>
      <c r="H857" s="492"/>
    </row>
    <row r="858" spans="1:8" ht="15" customHeight="1">
      <c r="A858" s="207">
        <v>9511</v>
      </c>
      <c r="B858" s="491" t="s">
        <v>1980</v>
      </c>
      <c r="C858" s="491"/>
      <c r="D858" s="491"/>
      <c r="E858" s="491"/>
      <c r="F858" s="491"/>
      <c r="G858" s="491"/>
      <c r="H858" s="492"/>
    </row>
    <row r="859" spans="1:8" ht="15" customHeight="1">
      <c r="A859" s="207">
        <v>9512</v>
      </c>
      <c r="B859" s="491" t="s">
        <v>1981</v>
      </c>
      <c r="C859" s="491"/>
      <c r="D859" s="491"/>
      <c r="E859" s="491"/>
      <c r="F859" s="491"/>
      <c r="G859" s="491"/>
      <c r="H859" s="492"/>
    </row>
    <row r="860" spans="1:8" ht="15" customHeight="1">
      <c r="A860" s="207">
        <v>9521</v>
      </c>
      <c r="B860" s="491" t="s">
        <v>1982</v>
      </c>
      <c r="C860" s="491"/>
      <c r="D860" s="491"/>
      <c r="E860" s="491"/>
      <c r="F860" s="491"/>
      <c r="G860" s="491"/>
      <c r="H860" s="492"/>
    </row>
    <row r="861" spans="1:8" ht="15" customHeight="1">
      <c r="A861" s="207">
        <v>9522</v>
      </c>
      <c r="B861" s="491" t="s">
        <v>1983</v>
      </c>
      <c r="C861" s="491"/>
      <c r="D861" s="491"/>
      <c r="E861" s="491"/>
      <c r="F861" s="491"/>
      <c r="G861" s="491"/>
      <c r="H861" s="492"/>
    </row>
    <row r="862" spans="1:8" ht="15" customHeight="1">
      <c r="A862" s="207">
        <v>9523</v>
      </c>
      <c r="B862" s="491" t="s">
        <v>1984</v>
      </c>
      <c r="C862" s="491"/>
      <c r="D862" s="491"/>
      <c r="E862" s="491"/>
      <c r="F862" s="491"/>
      <c r="G862" s="491"/>
      <c r="H862" s="492"/>
    </row>
    <row r="863" spans="1:8" ht="15" customHeight="1">
      <c r="A863" s="207">
        <v>9524</v>
      </c>
      <c r="B863" s="491" t="s">
        <v>1985</v>
      </c>
      <c r="C863" s="491"/>
      <c r="D863" s="491"/>
      <c r="E863" s="491"/>
      <c r="F863" s="491"/>
      <c r="G863" s="491"/>
      <c r="H863" s="492"/>
    </row>
    <row r="864" spans="1:8" ht="15" customHeight="1">
      <c r="A864" s="207">
        <v>9525</v>
      </c>
      <c r="B864" s="491" t="s">
        <v>2333</v>
      </c>
      <c r="C864" s="491"/>
      <c r="D864" s="491"/>
      <c r="E864" s="491"/>
      <c r="F864" s="491"/>
      <c r="G864" s="491"/>
      <c r="H864" s="492"/>
    </row>
    <row r="865" spans="1:8" ht="15" customHeight="1">
      <c r="A865" s="207">
        <v>9529</v>
      </c>
      <c r="B865" s="491" t="s">
        <v>1944</v>
      </c>
      <c r="C865" s="491"/>
      <c r="D865" s="491"/>
      <c r="E865" s="491"/>
      <c r="F865" s="491"/>
      <c r="G865" s="491"/>
      <c r="H865" s="492"/>
    </row>
    <row r="866" spans="1:8" ht="15" customHeight="1">
      <c r="A866" s="207">
        <v>9601</v>
      </c>
      <c r="B866" s="491" t="s">
        <v>3806</v>
      </c>
      <c r="C866" s="491"/>
      <c r="D866" s="491"/>
      <c r="E866" s="491"/>
      <c r="F866" s="491"/>
      <c r="G866" s="491"/>
      <c r="H866" s="492"/>
    </row>
    <row r="867" spans="1:8" ht="15" customHeight="1">
      <c r="A867" s="207">
        <v>9602</v>
      </c>
      <c r="B867" s="491" t="s">
        <v>1193</v>
      </c>
      <c r="C867" s="491"/>
      <c r="D867" s="491"/>
      <c r="E867" s="491"/>
      <c r="F867" s="491"/>
      <c r="G867" s="491"/>
      <c r="H867" s="492"/>
    </row>
    <row r="868" spans="1:8" ht="15" customHeight="1">
      <c r="A868" s="207">
        <v>9603</v>
      </c>
      <c r="B868" s="491" t="s">
        <v>3184</v>
      </c>
      <c r="C868" s="491"/>
      <c r="D868" s="491"/>
      <c r="E868" s="491"/>
      <c r="F868" s="491"/>
      <c r="G868" s="491"/>
      <c r="H868" s="492"/>
    </row>
    <row r="869" spans="1:8" ht="15" customHeight="1">
      <c r="A869" s="207">
        <v>9604</v>
      </c>
      <c r="B869" s="491" t="s">
        <v>572</v>
      </c>
      <c r="C869" s="491"/>
      <c r="D869" s="491"/>
      <c r="E869" s="491"/>
      <c r="F869" s="491"/>
      <c r="G869" s="491"/>
      <c r="H869" s="492"/>
    </row>
    <row r="870" spans="1:8" ht="15" customHeight="1">
      <c r="A870" s="207">
        <v>9609</v>
      </c>
      <c r="B870" s="491" t="s">
        <v>573</v>
      </c>
      <c r="C870" s="491"/>
      <c r="D870" s="491"/>
      <c r="E870" s="491"/>
      <c r="F870" s="491"/>
      <c r="G870" s="491"/>
      <c r="H870" s="492"/>
    </row>
    <row r="871" spans="1:8" ht="15" customHeight="1">
      <c r="A871" s="207">
        <v>9700</v>
      </c>
      <c r="B871" s="491" t="s">
        <v>2287</v>
      </c>
      <c r="C871" s="491"/>
      <c r="D871" s="491"/>
      <c r="E871" s="491"/>
      <c r="F871" s="491"/>
      <c r="G871" s="491"/>
      <c r="H871" s="492"/>
    </row>
    <row r="872" spans="1:8" ht="15" customHeight="1">
      <c r="A872" s="207">
        <v>9810</v>
      </c>
      <c r="B872" s="491" t="s">
        <v>574</v>
      </c>
      <c r="C872" s="491"/>
      <c r="D872" s="491"/>
      <c r="E872" s="491"/>
      <c r="F872" s="491"/>
      <c r="G872" s="491"/>
      <c r="H872" s="492"/>
    </row>
    <row r="873" spans="1:8" ht="15" customHeight="1">
      <c r="A873" s="207">
        <v>9820</v>
      </c>
      <c r="B873" s="491" t="s">
        <v>2288</v>
      </c>
      <c r="C873" s="491"/>
      <c r="D873" s="491"/>
      <c r="E873" s="491"/>
      <c r="F873" s="491"/>
      <c r="G873" s="491"/>
      <c r="H873" s="492"/>
    </row>
    <row r="874" spans="1:8" ht="15" customHeight="1">
      <c r="A874" s="208">
        <v>9900</v>
      </c>
      <c r="B874" s="507" t="s">
        <v>575</v>
      </c>
      <c r="C874" s="507"/>
      <c r="D874" s="507"/>
      <c r="E874" s="507"/>
      <c r="F874" s="507"/>
      <c r="G874" s="507"/>
      <c r="H874" s="508"/>
    </row>
    <row r="875" spans="1:8" ht="5.0999999999999996" customHeight="1"/>
    <row r="876" spans="1:8" hidden="1"/>
    <row r="877" spans="1:8" hidden="1"/>
    <row r="878" spans="1:8" hidden="1"/>
    <row r="879" spans="1:8" hidden="1"/>
    <row r="880" spans="1:8"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sheetData>
  <sheetProtection password="C79A" sheet="1" objects="1" scenarios="1"/>
  <mergeCells count="635">
    <mergeCell ref="B873:H873"/>
    <mergeCell ref="B874:H874"/>
    <mergeCell ref="A258:B258"/>
    <mergeCell ref="C258:E258"/>
    <mergeCell ref="F258:H258"/>
    <mergeCell ref="B869:H869"/>
    <mergeCell ref="B870:H870"/>
    <mergeCell ref="B871:H871"/>
    <mergeCell ref="B872:H872"/>
    <mergeCell ref="B865:H865"/>
    <mergeCell ref="B866:H866"/>
    <mergeCell ref="B867:H867"/>
    <mergeCell ref="B868:H868"/>
    <mergeCell ref="B857:H857"/>
    <mergeCell ref="B858:H858"/>
    <mergeCell ref="B859:H859"/>
    <mergeCell ref="B860:H860"/>
    <mergeCell ref="B861:H861"/>
    <mergeCell ref="B862:H862"/>
    <mergeCell ref="B863:H863"/>
    <mergeCell ref="B864:H864"/>
    <mergeCell ref="B849:H849"/>
    <mergeCell ref="B850:H850"/>
    <mergeCell ref="B851:H851"/>
    <mergeCell ref="A1:H1"/>
    <mergeCell ref="A202:B202"/>
    <mergeCell ref="C202:E202"/>
    <mergeCell ref="F202:H202"/>
    <mergeCell ref="B4:H4"/>
    <mergeCell ref="B5:H5"/>
    <mergeCell ref="B6:H6"/>
    <mergeCell ref="B7:H7"/>
    <mergeCell ref="B8:H8"/>
    <mergeCell ref="B9:H9"/>
    <mergeCell ref="B852:H852"/>
    <mergeCell ref="B853:H853"/>
    <mergeCell ref="B854:H854"/>
    <mergeCell ref="B855:H855"/>
    <mergeCell ref="B856:H856"/>
    <mergeCell ref="B845:H845"/>
    <mergeCell ref="B846:H846"/>
    <mergeCell ref="B847:H847"/>
    <mergeCell ref="B848:H848"/>
    <mergeCell ref="B841:H841"/>
    <mergeCell ref="B842:H842"/>
    <mergeCell ref="B843:H843"/>
    <mergeCell ref="B844:H844"/>
    <mergeCell ref="B837:H837"/>
    <mergeCell ref="B838:H838"/>
    <mergeCell ref="B839:H839"/>
    <mergeCell ref="B840:H840"/>
    <mergeCell ref="B833:H833"/>
    <mergeCell ref="B834:H834"/>
    <mergeCell ref="B835:H835"/>
    <mergeCell ref="B836:H836"/>
    <mergeCell ref="B829:H829"/>
    <mergeCell ref="B830:H830"/>
    <mergeCell ref="B831:H831"/>
    <mergeCell ref="B832:H832"/>
    <mergeCell ref="B825:H825"/>
    <mergeCell ref="B826:H826"/>
    <mergeCell ref="B827:H827"/>
    <mergeCell ref="B828:H828"/>
    <mergeCell ref="B821:H821"/>
    <mergeCell ref="B822:H822"/>
    <mergeCell ref="B823:H823"/>
    <mergeCell ref="B824:H824"/>
    <mergeCell ref="B817:H817"/>
    <mergeCell ref="B818:H818"/>
    <mergeCell ref="B819:H819"/>
    <mergeCell ref="B820:H820"/>
    <mergeCell ref="B813:H813"/>
    <mergeCell ref="B814:H814"/>
    <mergeCell ref="B815:H815"/>
    <mergeCell ref="B816:H816"/>
    <mergeCell ref="B809:H809"/>
    <mergeCell ref="B810:H810"/>
    <mergeCell ref="B811:H811"/>
    <mergeCell ref="B812:H812"/>
    <mergeCell ref="B805:H805"/>
    <mergeCell ref="B806:H806"/>
    <mergeCell ref="B807:H807"/>
    <mergeCell ref="B808:H808"/>
    <mergeCell ref="B801:H801"/>
    <mergeCell ref="B802:H802"/>
    <mergeCell ref="B803:H803"/>
    <mergeCell ref="B804:H804"/>
    <mergeCell ref="B797:H797"/>
    <mergeCell ref="B798:H798"/>
    <mergeCell ref="B799:H799"/>
    <mergeCell ref="B800:H800"/>
    <mergeCell ref="B793:H793"/>
    <mergeCell ref="B794:H794"/>
    <mergeCell ref="B795:H795"/>
    <mergeCell ref="B796:H796"/>
    <mergeCell ref="B789:H789"/>
    <mergeCell ref="B790:H790"/>
    <mergeCell ref="B791:H791"/>
    <mergeCell ref="B792:H792"/>
    <mergeCell ref="B785:H785"/>
    <mergeCell ref="B786:H786"/>
    <mergeCell ref="B787:H787"/>
    <mergeCell ref="B788:H788"/>
    <mergeCell ref="B781:H781"/>
    <mergeCell ref="B782:H782"/>
    <mergeCell ref="B783:H783"/>
    <mergeCell ref="B784:H784"/>
    <mergeCell ref="B777:H777"/>
    <mergeCell ref="B778:H778"/>
    <mergeCell ref="B779:H779"/>
    <mergeCell ref="B780:H780"/>
    <mergeCell ref="B773:H773"/>
    <mergeCell ref="B774:H774"/>
    <mergeCell ref="B775:H775"/>
    <mergeCell ref="B776:H776"/>
    <mergeCell ref="B769:H769"/>
    <mergeCell ref="B770:H770"/>
    <mergeCell ref="B771:H771"/>
    <mergeCell ref="B772:H772"/>
    <mergeCell ref="B765:H765"/>
    <mergeCell ref="B766:H766"/>
    <mergeCell ref="B767:H767"/>
    <mergeCell ref="B768:H768"/>
    <mergeCell ref="B761:H761"/>
    <mergeCell ref="B762:H762"/>
    <mergeCell ref="B763:H763"/>
    <mergeCell ref="B764:H764"/>
    <mergeCell ref="B757:H757"/>
    <mergeCell ref="B758:H758"/>
    <mergeCell ref="B759:H759"/>
    <mergeCell ref="B760:H760"/>
    <mergeCell ref="B753:H753"/>
    <mergeCell ref="B754:H754"/>
    <mergeCell ref="B755:H755"/>
    <mergeCell ref="B756:H756"/>
    <mergeCell ref="B749:H749"/>
    <mergeCell ref="B750:H750"/>
    <mergeCell ref="B751:H751"/>
    <mergeCell ref="B752:H752"/>
    <mergeCell ref="B745:H745"/>
    <mergeCell ref="B746:H746"/>
    <mergeCell ref="B747:H747"/>
    <mergeCell ref="B748:H748"/>
    <mergeCell ref="B741:H741"/>
    <mergeCell ref="B742:H742"/>
    <mergeCell ref="B743:H743"/>
    <mergeCell ref="B744:H744"/>
    <mergeCell ref="B737:H737"/>
    <mergeCell ref="B738:H738"/>
    <mergeCell ref="B739:H739"/>
    <mergeCell ref="B740:H740"/>
    <mergeCell ref="B733:H733"/>
    <mergeCell ref="B734:H734"/>
    <mergeCell ref="B735:H735"/>
    <mergeCell ref="B736:H736"/>
    <mergeCell ref="B729:H729"/>
    <mergeCell ref="B730:H730"/>
    <mergeCell ref="B731:H731"/>
    <mergeCell ref="B732:H732"/>
    <mergeCell ref="B725:H725"/>
    <mergeCell ref="B726:H726"/>
    <mergeCell ref="B727:H727"/>
    <mergeCell ref="B728:H728"/>
    <mergeCell ref="B721:H721"/>
    <mergeCell ref="B722:H722"/>
    <mergeCell ref="B723:H723"/>
    <mergeCell ref="B724:H724"/>
    <mergeCell ref="B717:H717"/>
    <mergeCell ref="B718:H718"/>
    <mergeCell ref="B719:H719"/>
    <mergeCell ref="B720:H720"/>
    <mergeCell ref="B713:H713"/>
    <mergeCell ref="B714:H714"/>
    <mergeCell ref="B715:H715"/>
    <mergeCell ref="B716:H716"/>
    <mergeCell ref="B709:H709"/>
    <mergeCell ref="B710:H710"/>
    <mergeCell ref="B711:H711"/>
    <mergeCell ref="B712:H712"/>
    <mergeCell ref="B705:H705"/>
    <mergeCell ref="B706:H706"/>
    <mergeCell ref="B707:H707"/>
    <mergeCell ref="B708:H708"/>
    <mergeCell ref="B701:H701"/>
    <mergeCell ref="B702:H702"/>
    <mergeCell ref="B703:H703"/>
    <mergeCell ref="B704:H704"/>
    <mergeCell ref="B697:H697"/>
    <mergeCell ref="B698:H698"/>
    <mergeCell ref="B699:H699"/>
    <mergeCell ref="B700:H700"/>
    <mergeCell ref="B693:H693"/>
    <mergeCell ref="B694:H694"/>
    <mergeCell ref="B695:H695"/>
    <mergeCell ref="B696:H696"/>
    <mergeCell ref="B689:H689"/>
    <mergeCell ref="B690:H690"/>
    <mergeCell ref="B691:H691"/>
    <mergeCell ref="B692:H692"/>
    <mergeCell ref="B685:H685"/>
    <mergeCell ref="B686:H686"/>
    <mergeCell ref="B687:H687"/>
    <mergeCell ref="B688:H688"/>
    <mergeCell ref="B681:H681"/>
    <mergeCell ref="B682:H682"/>
    <mergeCell ref="B683:H683"/>
    <mergeCell ref="B684:H684"/>
    <mergeCell ref="B677:H677"/>
    <mergeCell ref="B678:H678"/>
    <mergeCell ref="B679:H679"/>
    <mergeCell ref="B680:H680"/>
    <mergeCell ref="B673:H673"/>
    <mergeCell ref="B674:H674"/>
    <mergeCell ref="B675:H675"/>
    <mergeCell ref="B676:H676"/>
    <mergeCell ref="B669:H669"/>
    <mergeCell ref="B670:H670"/>
    <mergeCell ref="B671:H671"/>
    <mergeCell ref="B672:H672"/>
    <mergeCell ref="B665:H665"/>
    <mergeCell ref="B666:H666"/>
    <mergeCell ref="B667:H667"/>
    <mergeCell ref="B668:H668"/>
    <mergeCell ref="B661:H661"/>
    <mergeCell ref="B662:H662"/>
    <mergeCell ref="B663:H663"/>
    <mergeCell ref="B664:H664"/>
    <mergeCell ref="B657:H657"/>
    <mergeCell ref="B658:H658"/>
    <mergeCell ref="B659:H659"/>
    <mergeCell ref="B660:H660"/>
    <mergeCell ref="B653:H653"/>
    <mergeCell ref="B654:H654"/>
    <mergeCell ref="B655:H655"/>
    <mergeCell ref="B656:H656"/>
    <mergeCell ref="B649:H649"/>
    <mergeCell ref="B650:H650"/>
    <mergeCell ref="B651:H651"/>
    <mergeCell ref="B652:H652"/>
    <mergeCell ref="B645:H645"/>
    <mergeCell ref="B646:H646"/>
    <mergeCell ref="B647:H647"/>
    <mergeCell ref="B648:H648"/>
    <mergeCell ref="B641:H641"/>
    <mergeCell ref="B642:H642"/>
    <mergeCell ref="B643:H643"/>
    <mergeCell ref="B644:H644"/>
    <mergeCell ref="B637:H637"/>
    <mergeCell ref="B638:H638"/>
    <mergeCell ref="B639:H639"/>
    <mergeCell ref="B640:H640"/>
    <mergeCell ref="B633:H633"/>
    <mergeCell ref="B634:H634"/>
    <mergeCell ref="B635:H635"/>
    <mergeCell ref="B636:H636"/>
    <mergeCell ref="B629:H629"/>
    <mergeCell ref="B630:H630"/>
    <mergeCell ref="B631:H631"/>
    <mergeCell ref="B632:H632"/>
    <mergeCell ref="B625:H625"/>
    <mergeCell ref="B626:H626"/>
    <mergeCell ref="B627:H627"/>
    <mergeCell ref="B628:H628"/>
    <mergeCell ref="B621:H621"/>
    <mergeCell ref="B622:H622"/>
    <mergeCell ref="B623:H623"/>
    <mergeCell ref="B624:H624"/>
    <mergeCell ref="B617:H617"/>
    <mergeCell ref="B618:H618"/>
    <mergeCell ref="B619:H619"/>
    <mergeCell ref="B620:H620"/>
    <mergeCell ref="B613:H613"/>
    <mergeCell ref="B614:H614"/>
    <mergeCell ref="B615:H615"/>
    <mergeCell ref="B616:H616"/>
    <mergeCell ref="B609:H609"/>
    <mergeCell ref="B610:H610"/>
    <mergeCell ref="B611:H611"/>
    <mergeCell ref="B612:H612"/>
    <mergeCell ref="B605:H605"/>
    <mergeCell ref="B606:H606"/>
    <mergeCell ref="B607:H607"/>
    <mergeCell ref="B608:H608"/>
    <mergeCell ref="B601:H601"/>
    <mergeCell ref="B602:H602"/>
    <mergeCell ref="B603:H603"/>
    <mergeCell ref="B604:H604"/>
    <mergeCell ref="B597:H597"/>
    <mergeCell ref="B598:H598"/>
    <mergeCell ref="B599:H599"/>
    <mergeCell ref="B600:H600"/>
    <mergeCell ref="B593:H593"/>
    <mergeCell ref="B594:H594"/>
    <mergeCell ref="B595:H595"/>
    <mergeCell ref="B596:H596"/>
    <mergeCell ref="B589:H589"/>
    <mergeCell ref="B590:H590"/>
    <mergeCell ref="B591:H591"/>
    <mergeCell ref="B592:H592"/>
    <mergeCell ref="B585:H585"/>
    <mergeCell ref="B586:H586"/>
    <mergeCell ref="B587:H587"/>
    <mergeCell ref="B588:H588"/>
    <mergeCell ref="B581:H581"/>
    <mergeCell ref="B582:H582"/>
    <mergeCell ref="B583:H583"/>
    <mergeCell ref="B584:H584"/>
    <mergeCell ref="B577:H577"/>
    <mergeCell ref="B578:H578"/>
    <mergeCell ref="B579:H579"/>
    <mergeCell ref="B580:H580"/>
    <mergeCell ref="B573:H573"/>
    <mergeCell ref="B574:H574"/>
    <mergeCell ref="B575:H575"/>
    <mergeCell ref="B576:H576"/>
    <mergeCell ref="B569:H569"/>
    <mergeCell ref="B570:H570"/>
    <mergeCell ref="B571:H571"/>
    <mergeCell ref="B572:H572"/>
    <mergeCell ref="B565:H565"/>
    <mergeCell ref="B566:H566"/>
    <mergeCell ref="B567:H567"/>
    <mergeCell ref="B568:H568"/>
    <mergeCell ref="B561:H561"/>
    <mergeCell ref="B562:H562"/>
    <mergeCell ref="B563:H563"/>
    <mergeCell ref="B564:H564"/>
    <mergeCell ref="B557:H557"/>
    <mergeCell ref="B558:H558"/>
    <mergeCell ref="B559:H559"/>
    <mergeCell ref="B560:H560"/>
    <mergeCell ref="B553:H553"/>
    <mergeCell ref="B554:H554"/>
    <mergeCell ref="B555:H555"/>
    <mergeCell ref="B556:H556"/>
    <mergeCell ref="B549:H549"/>
    <mergeCell ref="B550:H550"/>
    <mergeCell ref="B551:H551"/>
    <mergeCell ref="B552:H552"/>
    <mergeCell ref="B545:H545"/>
    <mergeCell ref="B546:H546"/>
    <mergeCell ref="B547:H547"/>
    <mergeCell ref="B548:H548"/>
    <mergeCell ref="B541:H541"/>
    <mergeCell ref="B542:H542"/>
    <mergeCell ref="B543:H543"/>
    <mergeCell ref="B544:H544"/>
    <mergeCell ref="B537:H537"/>
    <mergeCell ref="B538:H538"/>
    <mergeCell ref="B539:H539"/>
    <mergeCell ref="B540:H540"/>
    <mergeCell ref="B533:H533"/>
    <mergeCell ref="B534:H534"/>
    <mergeCell ref="B535:H535"/>
    <mergeCell ref="B536:H536"/>
    <mergeCell ref="B529:H529"/>
    <mergeCell ref="B530:H530"/>
    <mergeCell ref="B531:H531"/>
    <mergeCell ref="B532:H532"/>
    <mergeCell ref="B525:H525"/>
    <mergeCell ref="B526:H526"/>
    <mergeCell ref="B527:H527"/>
    <mergeCell ref="B528:H528"/>
    <mergeCell ref="B521:H521"/>
    <mergeCell ref="B522:H522"/>
    <mergeCell ref="B523:H523"/>
    <mergeCell ref="B524:H524"/>
    <mergeCell ref="B517:H517"/>
    <mergeCell ref="B518:H518"/>
    <mergeCell ref="B519:H519"/>
    <mergeCell ref="B520:H520"/>
    <mergeCell ref="B513:H513"/>
    <mergeCell ref="B514:H514"/>
    <mergeCell ref="B515:H515"/>
    <mergeCell ref="B516:H516"/>
    <mergeCell ref="B509:H509"/>
    <mergeCell ref="B510:H510"/>
    <mergeCell ref="B511:H511"/>
    <mergeCell ref="B512:H512"/>
    <mergeCell ref="B505:H505"/>
    <mergeCell ref="B506:H506"/>
    <mergeCell ref="B507:H507"/>
    <mergeCell ref="B508:H508"/>
    <mergeCell ref="B501:H501"/>
    <mergeCell ref="B502:H502"/>
    <mergeCell ref="B503:H503"/>
    <mergeCell ref="B504:H504"/>
    <mergeCell ref="B497:H497"/>
    <mergeCell ref="B498:H498"/>
    <mergeCell ref="B499:H499"/>
    <mergeCell ref="B500:H500"/>
    <mergeCell ref="B493:H493"/>
    <mergeCell ref="B494:H494"/>
    <mergeCell ref="B495:H495"/>
    <mergeCell ref="B496:H496"/>
    <mergeCell ref="B489:H489"/>
    <mergeCell ref="B490:H490"/>
    <mergeCell ref="B491:H491"/>
    <mergeCell ref="B492:H492"/>
    <mergeCell ref="B485:H485"/>
    <mergeCell ref="B486:H486"/>
    <mergeCell ref="B487:H487"/>
    <mergeCell ref="B488:H488"/>
    <mergeCell ref="B481:H481"/>
    <mergeCell ref="B482:H482"/>
    <mergeCell ref="B483:H483"/>
    <mergeCell ref="B484:H484"/>
    <mergeCell ref="B477:H477"/>
    <mergeCell ref="B478:H478"/>
    <mergeCell ref="B479:H479"/>
    <mergeCell ref="B480:H480"/>
    <mergeCell ref="B473:H473"/>
    <mergeCell ref="B474:H474"/>
    <mergeCell ref="B475:H475"/>
    <mergeCell ref="B476:H476"/>
    <mergeCell ref="B469:H469"/>
    <mergeCell ref="B470:H470"/>
    <mergeCell ref="B471:H471"/>
    <mergeCell ref="B472:H472"/>
    <mergeCell ref="B465:H465"/>
    <mergeCell ref="B466:H466"/>
    <mergeCell ref="B467:H467"/>
    <mergeCell ref="B468:H468"/>
    <mergeCell ref="B461:H461"/>
    <mergeCell ref="B462:H462"/>
    <mergeCell ref="B463:H463"/>
    <mergeCell ref="B464:H464"/>
    <mergeCell ref="B457:H457"/>
    <mergeCell ref="B458:H458"/>
    <mergeCell ref="B459:H459"/>
    <mergeCell ref="B460:H460"/>
    <mergeCell ref="B453:H453"/>
    <mergeCell ref="B454:H454"/>
    <mergeCell ref="B455:H455"/>
    <mergeCell ref="B456:H456"/>
    <mergeCell ref="B449:H449"/>
    <mergeCell ref="B450:H450"/>
    <mergeCell ref="B451:H451"/>
    <mergeCell ref="B452:H452"/>
    <mergeCell ref="B445:H445"/>
    <mergeCell ref="B446:H446"/>
    <mergeCell ref="B447:H447"/>
    <mergeCell ref="B448:H448"/>
    <mergeCell ref="B441:H441"/>
    <mergeCell ref="B442:H442"/>
    <mergeCell ref="B443:H443"/>
    <mergeCell ref="B444:H444"/>
    <mergeCell ref="B437:H437"/>
    <mergeCell ref="B438:H438"/>
    <mergeCell ref="B439:H439"/>
    <mergeCell ref="B440:H440"/>
    <mergeCell ref="B433:H433"/>
    <mergeCell ref="B434:H434"/>
    <mergeCell ref="B435:H435"/>
    <mergeCell ref="B436:H436"/>
    <mergeCell ref="B429:H429"/>
    <mergeCell ref="B430:H430"/>
    <mergeCell ref="B431:H431"/>
    <mergeCell ref="B432:H432"/>
    <mergeCell ref="B425:H425"/>
    <mergeCell ref="B426:H426"/>
    <mergeCell ref="B427:H427"/>
    <mergeCell ref="B428:H428"/>
    <mergeCell ref="B421:H421"/>
    <mergeCell ref="B422:H422"/>
    <mergeCell ref="B423:H423"/>
    <mergeCell ref="B424:H424"/>
    <mergeCell ref="B417:H417"/>
    <mergeCell ref="B418:H418"/>
    <mergeCell ref="B419:H419"/>
    <mergeCell ref="B420:H420"/>
    <mergeCell ref="B413:H413"/>
    <mergeCell ref="B414:H414"/>
    <mergeCell ref="B415:H415"/>
    <mergeCell ref="B416:H416"/>
    <mergeCell ref="B409:H409"/>
    <mergeCell ref="B410:H410"/>
    <mergeCell ref="B411:H411"/>
    <mergeCell ref="B412:H412"/>
    <mergeCell ref="B405:H405"/>
    <mergeCell ref="B406:H406"/>
    <mergeCell ref="B407:H407"/>
    <mergeCell ref="B408:H408"/>
    <mergeCell ref="B401:H401"/>
    <mergeCell ref="B402:H402"/>
    <mergeCell ref="B403:H403"/>
    <mergeCell ref="B404:H404"/>
    <mergeCell ref="B397:H397"/>
    <mergeCell ref="B398:H398"/>
    <mergeCell ref="B399:H399"/>
    <mergeCell ref="B400:H400"/>
    <mergeCell ref="B393:H393"/>
    <mergeCell ref="B394:H394"/>
    <mergeCell ref="B395:H395"/>
    <mergeCell ref="B396:H396"/>
    <mergeCell ref="B389:H389"/>
    <mergeCell ref="B390:H390"/>
    <mergeCell ref="B391:H391"/>
    <mergeCell ref="B392:H392"/>
    <mergeCell ref="B385:H385"/>
    <mergeCell ref="B386:H386"/>
    <mergeCell ref="B387:H387"/>
    <mergeCell ref="B388:H388"/>
    <mergeCell ref="B381:H381"/>
    <mergeCell ref="B382:H382"/>
    <mergeCell ref="B383:H383"/>
    <mergeCell ref="B384:H384"/>
    <mergeCell ref="B377:H377"/>
    <mergeCell ref="B378:H378"/>
    <mergeCell ref="B379:H379"/>
    <mergeCell ref="B380:H380"/>
    <mergeCell ref="B373:H373"/>
    <mergeCell ref="B374:H374"/>
    <mergeCell ref="B375:H375"/>
    <mergeCell ref="B376:H376"/>
    <mergeCell ref="B369:H369"/>
    <mergeCell ref="B370:H370"/>
    <mergeCell ref="B371:H371"/>
    <mergeCell ref="B372:H372"/>
    <mergeCell ref="B365:H365"/>
    <mergeCell ref="B366:H366"/>
    <mergeCell ref="B367:H367"/>
    <mergeCell ref="B368:H368"/>
    <mergeCell ref="B361:H361"/>
    <mergeCell ref="B362:H362"/>
    <mergeCell ref="B363:H363"/>
    <mergeCell ref="B364:H364"/>
    <mergeCell ref="B357:H357"/>
    <mergeCell ref="B358:H358"/>
    <mergeCell ref="B359:H359"/>
    <mergeCell ref="B360:H360"/>
    <mergeCell ref="B353:H353"/>
    <mergeCell ref="B354:H354"/>
    <mergeCell ref="B355:H355"/>
    <mergeCell ref="B356:H356"/>
    <mergeCell ref="B349:H349"/>
    <mergeCell ref="B350:H350"/>
    <mergeCell ref="B351:H351"/>
    <mergeCell ref="B352:H352"/>
    <mergeCell ref="B345:H345"/>
    <mergeCell ref="B346:H346"/>
    <mergeCell ref="B347:H347"/>
    <mergeCell ref="B348:H348"/>
    <mergeCell ref="B341:H341"/>
    <mergeCell ref="B342:H342"/>
    <mergeCell ref="B343:H343"/>
    <mergeCell ref="B344:H344"/>
    <mergeCell ref="B337:H337"/>
    <mergeCell ref="B338:H338"/>
    <mergeCell ref="B339:H339"/>
    <mergeCell ref="B340:H340"/>
    <mergeCell ref="B333:H333"/>
    <mergeCell ref="B334:H334"/>
    <mergeCell ref="B335:H335"/>
    <mergeCell ref="B336:H336"/>
    <mergeCell ref="B329:H329"/>
    <mergeCell ref="B330:H330"/>
    <mergeCell ref="B331:H331"/>
    <mergeCell ref="B332:H332"/>
    <mergeCell ref="B325:H325"/>
    <mergeCell ref="B326:H326"/>
    <mergeCell ref="B327:H327"/>
    <mergeCell ref="B328:H328"/>
    <mergeCell ref="B321:H321"/>
    <mergeCell ref="B322:H322"/>
    <mergeCell ref="B323:H323"/>
    <mergeCell ref="B324:H324"/>
    <mergeCell ref="B317:H317"/>
    <mergeCell ref="B318:H318"/>
    <mergeCell ref="B319:H319"/>
    <mergeCell ref="B320:H320"/>
    <mergeCell ref="B313:H313"/>
    <mergeCell ref="B314:H314"/>
    <mergeCell ref="B315:H315"/>
    <mergeCell ref="B316:H316"/>
    <mergeCell ref="B309:H309"/>
    <mergeCell ref="B310:H310"/>
    <mergeCell ref="B311:H311"/>
    <mergeCell ref="B312:H312"/>
    <mergeCell ref="B305:H305"/>
    <mergeCell ref="B306:H306"/>
    <mergeCell ref="B307:H307"/>
    <mergeCell ref="B308:H308"/>
    <mergeCell ref="B301:H301"/>
    <mergeCell ref="B302:H302"/>
    <mergeCell ref="B303:H303"/>
    <mergeCell ref="B304:H304"/>
    <mergeCell ref="B297:H297"/>
    <mergeCell ref="B298:H298"/>
    <mergeCell ref="B299:H299"/>
    <mergeCell ref="B300:H300"/>
    <mergeCell ref="B293:H293"/>
    <mergeCell ref="B294:H294"/>
    <mergeCell ref="B295:H295"/>
    <mergeCell ref="B296:H296"/>
    <mergeCell ref="B289:H289"/>
    <mergeCell ref="B290:H290"/>
    <mergeCell ref="B291:H291"/>
    <mergeCell ref="B292:H292"/>
    <mergeCell ref="B285:H285"/>
    <mergeCell ref="B286:H286"/>
    <mergeCell ref="B287:H287"/>
    <mergeCell ref="B288:H288"/>
    <mergeCell ref="B281:H281"/>
    <mergeCell ref="B282:H282"/>
    <mergeCell ref="B283:H283"/>
    <mergeCell ref="B284:H284"/>
    <mergeCell ref="B277:H277"/>
    <mergeCell ref="B278:H278"/>
    <mergeCell ref="B279:H279"/>
    <mergeCell ref="B280:H280"/>
    <mergeCell ref="B273:H273"/>
    <mergeCell ref="B274:H274"/>
    <mergeCell ref="B275:H275"/>
    <mergeCell ref="B276:H276"/>
    <mergeCell ref="B271:H271"/>
    <mergeCell ref="B272:H272"/>
    <mergeCell ref="B268:H268"/>
    <mergeCell ref="B259:H259"/>
    <mergeCell ref="B260:H260"/>
    <mergeCell ref="B269:H269"/>
    <mergeCell ref="B270:H270"/>
    <mergeCell ref="B261:H261"/>
    <mergeCell ref="B262:H262"/>
    <mergeCell ref="B263:H263"/>
    <mergeCell ref="B264:H264"/>
    <mergeCell ref="B203:H203"/>
    <mergeCell ref="A2:H2"/>
    <mergeCell ref="A13:H13"/>
    <mergeCell ref="B10:H10"/>
    <mergeCell ref="B11:H11"/>
    <mergeCell ref="B3:H3"/>
    <mergeCell ref="B265:H265"/>
    <mergeCell ref="B266:H266"/>
    <mergeCell ref="B267:H267"/>
  </mergeCells>
  <phoneticPr fontId="10" type="noConversion"/>
  <hyperlinks>
    <hyperlink ref="A1:H1" location="RefStr!B6" tooltip="Povratak na Referentnu stranicu" display="&lt;–––– Povratak na naslovnu"/>
    <hyperlink ref="C202:E202" location="RefStr!A1" tooltip="Povratak na Referentnu stranicu" display="&lt;–––– Povratak na Referentnu stranicu"/>
    <hyperlink ref="F202:H202" location="Sifre!A1" tooltip="Povratak na početak radnog lista Sifre" display="&lt;–––– Povratak na vrh lista"/>
    <hyperlink ref="C258:E258" location="RefStr!A1" tooltip="Povratak na Referentnu stranicu" display="&lt;–––– Povratak na Referentnu stranicu"/>
    <hyperlink ref="F258:H258" location="Sifre!A1" tooltip="Povratak na početak radnog lista Sifre" display="&lt;–––– Povratak na vrh lista"/>
  </hyperlinks>
  <printOptions horizontalCentered="1"/>
  <pageMargins left="0.59027777777777779" right="0.59027777777777779" top="0.78749999999999998" bottom="0.98402777777777772" header="0.51180555555555551" footer="0.51180555555555551"/>
  <pageSetup paperSize="9" scale="83" firstPageNumber="0" fitToHeight="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sheetPr codeName="List11">
    <pageSetUpPr fitToPage="1"/>
  </sheetPr>
  <dimension ref="A1:H48"/>
  <sheetViews>
    <sheetView showGridLines="0" showRowColHeaders="0" workbookViewId="0">
      <pane ySplit="22" topLeftCell="A23" activePane="bottomLeft" state="frozen"/>
      <selection pane="bottomLeft" sqref="A1:H1"/>
    </sheetView>
  </sheetViews>
  <sheetFormatPr defaultColWidth="0" defaultRowHeight="12.75" zeroHeight="1"/>
  <cols>
    <col min="1" max="1" width="10.7109375" style="209" customWidth="1"/>
    <col min="2" max="3" width="45.7109375" style="209" customWidth="1"/>
    <col min="4" max="4" width="0.85546875" style="209" customWidth="1"/>
    <col min="5" max="16384" width="0" style="209" hidden="1"/>
  </cols>
  <sheetData>
    <row r="1" spans="1:8" s="178" customFormat="1" ht="20.100000000000001" customHeight="1">
      <c r="A1" s="498" t="s">
        <v>3917</v>
      </c>
      <c r="B1" s="498"/>
      <c r="C1" s="498"/>
      <c r="D1" s="498"/>
      <c r="E1" s="498"/>
      <c r="F1" s="498"/>
      <c r="G1" s="498"/>
      <c r="H1" s="498"/>
    </row>
    <row r="2" spans="1:8" ht="33" customHeight="1">
      <c r="A2" s="510" t="s">
        <v>803</v>
      </c>
      <c r="B2" s="510"/>
      <c r="C2" s="510"/>
    </row>
    <row r="3" spans="1:8" ht="18.75" customHeight="1">
      <c r="A3" s="52" t="s">
        <v>804</v>
      </c>
      <c r="B3" s="511" t="s">
        <v>3302</v>
      </c>
      <c r="C3" s="511"/>
    </row>
    <row r="4" spans="1:8" ht="37.5" hidden="1" customHeight="1">
      <c r="A4" s="53" t="s">
        <v>2296</v>
      </c>
      <c r="B4" s="512" t="s">
        <v>3303</v>
      </c>
      <c r="C4" s="513"/>
    </row>
    <row r="5" spans="1:8" ht="48" hidden="1" customHeight="1">
      <c r="A5" s="53" t="s">
        <v>2296</v>
      </c>
      <c r="B5" s="509" t="s">
        <v>2011</v>
      </c>
      <c r="C5" s="509"/>
    </row>
    <row r="6" spans="1:8" ht="59.25" hidden="1" customHeight="1">
      <c r="A6" s="53" t="s">
        <v>2296</v>
      </c>
      <c r="B6" s="509" t="s">
        <v>1719</v>
      </c>
      <c r="C6" s="509"/>
    </row>
    <row r="7" spans="1:8" ht="48" hidden="1" customHeight="1">
      <c r="A7" s="53" t="s">
        <v>2297</v>
      </c>
      <c r="B7" s="509" t="s">
        <v>2285</v>
      </c>
      <c r="C7" s="509"/>
    </row>
    <row r="8" spans="1:8" ht="41.25" hidden="1" customHeight="1">
      <c r="A8" s="53" t="s">
        <v>2298</v>
      </c>
      <c r="B8" s="509" t="s">
        <v>3888</v>
      </c>
      <c r="C8" s="509"/>
    </row>
    <row r="9" spans="1:8" ht="59.25" hidden="1" customHeight="1">
      <c r="A9" s="53" t="s">
        <v>2299</v>
      </c>
      <c r="B9" s="509" t="s">
        <v>376</v>
      </c>
      <c r="C9" s="509"/>
    </row>
    <row r="10" spans="1:8" ht="61.5" hidden="1" customHeight="1">
      <c r="A10" s="53" t="s">
        <v>2299</v>
      </c>
      <c r="B10" s="509" t="s">
        <v>2507</v>
      </c>
      <c r="C10" s="509"/>
    </row>
    <row r="11" spans="1:8" ht="43.5" hidden="1" customHeight="1">
      <c r="A11" s="53" t="s">
        <v>2299</v>
      </c>
      <c r="B11" s="509" t="s">
        <v>1321</v>
      </c>
      <c r="C11" s="509"/>
    </row>
    <row r="12" spans="1:8" ht="27.75" hidden="1" customHeight="1">
      <c r="A12" s="53" t="s">
        <v>3183</v>
      </c>
      <c r="B12" s="509" t="s">
        <v>3718</v>
      </c>
      <c r="C12" s="509"/>
    </row>
    <row r="13" spans="1:8" ht="27.75" hidden="1" customHeight="1">
      <c r="A13" s="53" t="s">
        <v>2364</v>
      </c>
      <c r="B13" s="509" t="s">
        <v>2363</v>
      </c>
      <c r="C13" s="509"/>
    </row>
    <row r="14" spans="1:8" ht="45.75" hidden="1" customHeight="1">
      <c r="A14" s="53" t="s">
        <v>1775</v>
      </c>
      <c r="B14" s="509" t="s">
        <v>8</v>
      </c>
      <c r="C14" s="509"/>
    </row>
    <row r="15" spans="1:8" ht="45.75" hidden="1" customHeight="1">
      <c r="A15" s="53" t="s">
        <v>2356</v>
      </c>
      <c r="B15" s="509" t="s">
        <v>754</v>
      </c>
      <c r="C15" s="509"/>
    </row>
    <row r="16" spans="1:8" ht="51" hidden="1" customHeight="1">
      <c r="A16" s="53" t="s">
        <v>165</v>
      </c>
      <c r="B16" s="509" t="s">
        <v>164</v>
      </c>
      <c r="C16" s="509"/>
    </row>
    <row r="17" spans="1:3" ht="27.75" hidden="1" customHeight="1">
      <c r="A17" s="53" t="s">
        <v>1322</v>
      </c>
      <c r="B17" s="509" t="s">
        <v>2485</v>
      </c>
      <c r="C17" s="509"/>
    </row>
    <row r="18" spans="1:3" ht="27.75" hidden="1" customHeight="1">
      <c r="A18" s="53" t="s">
        <v>2217</v>
      </c>
      <c r="B18" s="509" t="s">
        <v>2292</v>
      </c>
      <c r="C18" s="509"/>
    </row>
    <row r="19" spans="1:3" ht="45" hidden="1" customHeight="1">
      <c r="A19" s="53" t="s">
        <v>2217</v>
      </c>
      <c r="B19" s="509" t="s">
        <v>291</v>
      </c>
      <c r="C19" s="509"/>
    </row>
    <row r="20" spans="1:3" ht="45" hidden="1" customHeight="1">
      <c r="A20" s="53" t="s">
        <v>3371</v>
      </c>
      <c r="B20" s="509" t="s">
        <v>853</v>
      </c>
      <c r="C20" s="509"/>
    </row>
    <row r="21" spans="1:3" ht="30" hidden="1" customHeight="1">
      <c r="A21" s="53" t="s">
        <v>3241</v>
      </c>
      <c r="B21" s="509" t="s">
        <v>3242</v>
      </c>
      <c r="C21" s="509"/>
    </row>
    <row r="22" spans="1:3" ht="30" hidden="1" customHeight="1">
      <c r="A22" s="53" t="s">
        <v>653</v>
      </c>
      <c r="B22" s="509" t="s">
        <v>652</v>
      </c>
      <c r="C22" s="509"/>
    </row>
    <row r="23" spans="1:3" ht="30" hidden="1" customHeight="1">
      <c r="A23" s="53" t="s">
        <v>4114</v>
      </c>
      <c r="B23" s="509" t="s">
        <v>549</v>
      </c>
      <c r="C23" s="509"/>
    </row>
    <row r="24" spans="1:3" ht="30" hidden="1" customHeight="1">
      <c r="A24" s="53" t="s">
        <v>2359</v>
      </c>
      <c r="B24" s="509" t="s">
        <v>741</v>
      </c>
      <c r="C24" s="509"/>
    </row>
    <row r="25" spans="1:3" ht="30" hidden="1" customHeight="1">
      <c r="A25" s="53" t="s">
        <v>1921</v>
      </c>
      <c r="B25" s="509" t="s">
        <v>740</v>
      </c>
      <c r="C25" s="509"/>
    </row>
    <row r="26" spans="1:3" ht="30" hidden="1" customHeight="1">
      <c r="A26" s="53" t="s">
        <v>581</v>
      </c>
      <c r="B26" s="509" t="s">
        <v>582</v>
      </c>
      <c r="C26" s="509"/>
    </row>
    <row r="27" spans="1:3" ht="70.5" hidden="1" customHeight="1">
      <c r="A27" s="53" t="s">
        <v>2294</v>
      </c>
      <c r="B27" s="509" t="s">
        <v>3916</v>
      </c>
      <c r="C27" s="509"/>
    </row>
    <row r="28" spans="1:3" ht="48" hidden="1" customHeight="1">
      <c r="A28" s="53" t="s">
        <v>4175</v>
      </c>
      <c r="B28" s="509" t="s">
        <v>2087</v>
      </c>
      <c r="C28" s="509"/>
    </row>
    <row r="29" spans="1:3" ht="100.5" hidden="1" customHeight="1">
      <c r="A29" s="53" t="s">
        <v>2086</v>
      </c>
      <c r="B29" s="509" t="s">
        <v>557</v>
      </c>
      <c r="C29" s="509"/>
    </row>
    <row r="30" spans="1:3" ht="45" hidden="1" customHeight="1">
      <c r="A30" s="53" t="s">
        <v>2868</v>
      </c>
      <c r="B30" s="509" t="s">
        <v>2867</v>
      </c>
      <c r="C30" s="509"/>
    </row>
    <row r="31" spans="1:3" ht="45" hidden="1" customHeight="1">
      <c r="A31" s="53" t="s">
        <v>3036</v>
      </c>
      <c r="B31" s="509" t="s">
        <v>3035</v>
      </c>
      <c r="C31" s="509"/>
    </row>
    <row r="32" spans="1:3" ht="45" hidden="1" customHeight="1">
      <c r="A32" s="53" t="s">
        <v>125</v>
      </c>
      <c r="B32" s="509" t="s">
        <v>879</v>
      </c>
      <c r="C32" s="509"/>
    </row>
    <row r="33" spans="1:3" ht="72" hidden="1" customHeight="1">
      <c r="A33" s="53" t="s">
        <v>733</v>
      </c>
      <c r="B33" s="509" t="s">
        <v>3034</v>
      </c>
      <c r="C33" s="509"/>
    </row>
    <row r="34" spans="1:3" ht="79.5" hidden="1" customHeight="1">
      <c r="A34" s="53" t="s">
        <v>537</v>
      </c>
      <c r="B34" s="509" t="s">
        <v>2135</v>
      </c>
      <c r="C34" s="509"/>
    </row>
    <row r="35" spans="1:3" ht="70.5" hidden="1" customHeight="1">
      <c r="A35" s="53" t="s">
        <v>1839</v>
      </c>
      <c r="B35" s="509" t="s">
        <v>627</v>
      </c>
      <c r="C35" s="509"/>
    </row>
    <row r="36" spans="1:3" ht="45.75" hidden="1" customHeight="1">
      <c r="A36" s="53" t="s">
        <v>3376</v>
      </c>
      <c r="B36" s="509" t="s">
        <v>2374</v>
      </c>
      <c r="C36" s="509"/>
    </row>
    <row r="37" spans="1:3" ht="54.95" hidden="1" customHeight="1">
      <c r="A37" s="53" t="s">
        <v>651</v>
      </c>
      <c r="B37" s="509" t="s">
        <v>3693</v>
      </c>
      <c r="C37" s="509"/>
    </row>
    <row r="38" spans="1:3" ht="37.5" hidden="1" customHeight="1">
      <c r="A38" s="53" t="s">
        <v>3997</v>
      </c>
      <c r="B38" s="509" t="s">
        <v>371</v>
      </c>
      <c r="C38" s="509"/>
    </row>
    <row r="39" spans="1:3" ht="61.5" hidden="1" customHeight="1">
      <c r="A39" s="53" t="s">
        <v>1590</v>
      </c>
      <c r="B39" s="509" t="s">
        <v>2993</v>
      </c>
      <c r="C39" s="509"/>
    </row>
    <row r="40" spans="1:3" ht="53.25" hidden="1" customHeight="1">
      <c r="A40" s="53" t="s">
        <v>904</v>
      </c>
      <c r="B40" s="509" t="s">
        <v>1153</v>
      </c>
      <c r="C40" s="509"/>
    </row>
    <row r="41" spans="1:3" ht="73.5" hidden="1" customHeight="1">
      <c r="A41" s="53" t="s">
        <v>412</v>
      </c>
      <c r="B41" s="509" t="s">
        <v>3076</v>
      </c>
      <c r="C41" s="509"/>
    </row>
    <row r="42" spans="1:3" ht="57.95" hidden="1" customHeight="1">
      <c r="A42" s="53" t="s">
        <v>1001</v>
      </c>
      <c r="B42" s="509" t="s">
        <v>1123</v>
      </c>
      <c r="C42" s="509"/>
    </row>
    <row r="43" spans="1:3" ht="84" hidden="1" customHeight="1">
      <c r="A43" s="53" t="s">
        <v>3592</v>
      </c>
      <c r="B43" s="509" t="s">
        <v>3708</v>
      </c>
      <c r="C43" s="509"/>
    </row>
    <row r="44" spans="1:3" ht="48" hidden="1" customHeight="1">
      <c r="A44" s="53" t="s">
        <v>3758</v>
      </c>
      <c r="B44" s="509" t="s">
        <v>209</v>
      </c>
      <c r="C44" s="509"/>
    </row>
    <row r="45" spans="1:3" ht="57" customHeight="1">
      <c r="A45" s="53" t="s">
        <v>416</v>
      </c>
      <c r="B45" s="509" t="s">
        <v>4141</v>
      </c>
      <c r="C45" s="509"/>
    </row>
    <row r="46" spans="1:3" ht="57" customHeight="1">
      <c r="A46" s="53" t="s">
        <v>451</v>
      </c>
      <c r="B46" s="509" t="s">
        <v>4252</v>
      </c>
      <c r="C46" s="509"/>
    </row>
    <row r="47" spans="1:3" ht="84" customHeight="1">
      <c r="A47" s="53" t="s">
        <v>4273</v>
      </c>
      <c r="B47" s="509" t="s">
        <v>520</v>
      </c>
      <c r="C47" s="509"/>
    </row>
    <row r="48" spans="1:3" ht="5.0999999999999996" customHeight="1"/>
  </sheetData>
  <sheetProtection password="C79A" sheet="1" objects="1" scenarios="1"/>
  <mergeCells count="47">
    <mergeCell ref="B38:C38"/>
    <mergeCell ref="B43:C43"/>
    <mergeCell ref="B40:C40"/>
    <mergeCell ref="B41:C41"/>
    <mergeCell ref="B47:C47"/>
    <mergeCell ref="B46:C46"/>
    <mergeCell ref="B42:C42"/>
    <mergeCell ref="B39:C39"/>
    <mergeCell ref="B44:C44"/>
    <mergeCell ref="B45:C45"/>
    <mergeCell ref="B33:C33"/>
    <mergeCell ref="B37:C37"/>
    <mergeCell ref="B32:C32"/>
    <mergeCell ref="B36:C36"/>
    <mergeCell ref="B35:C35"/>
    <mergeCell ref="B34:C34"/>
    <mergeCell ref="B6:C6"/>
    <mergeCell ref="B30:C30"/>
    <mergeCell ref="B29:C29"/>
    <mergeCell ref="B10:C10"/>
    <mergeCell ref="B25:C25"/>
    <mergeCell ref="B24:C24"/>
    <mergeCell ref="B16:C16"/>
    <mergeCell ref="B15:C15"/>
    <mergeCell ref="B18:C18"/>
    <mergeCell ref="B17:C17"/>
    <mergeCell ref="B13:C13"/>
    <mergeCell ref="B12:C12"/>
    <mergeCell ref="B11:C11"/>
    <mergeCell ref="B19:C19"/>
    <mergeCell ref="B23:C23"/>
    <mergeCell ref="A1:H1"/>
    <mergeCell ref="B5:C5"/>
    <mergeCell ref="B14:C14"/>
    <mergeCell ref="B31:C31"/>
    <mergeCell ref="B28:C28"/>
    <mergeCell ref="B27:C27"/>
    <mergeCell ref="B26:C26"/>
    <mergeCell ref="B22:C22"/>
    <mergeCell ref="B20:C20"/>
    <mergeCell ref="B21:C21"/>
    <mergeCell ref="A2:C2"/>
    <mergeCell ref="B3:C3"/>
    <mergeCell ref="B4:C4"/>
    <mergeCell ref="B9:C9"/>
    <mergeCell ref="B8:C8"/>
    <mergeCell ref="B7:C7"/>
  </mergeCells>
  <phoneticPr fontId="10" type="noConversion"/>
  <hyperlinks>
    <hyperlink ref="A1:H1" location="RefStr!B6" tooltip="Povratak na Referentnu stranicu" display="&lt;–––– Povratak na naslovnu"/>
  </hyperlinks>
  <printOptions horizontalCentered="1"/>
  <pageMargins left="0.59027777777777779" right="0.59027777777777779" top="0.78749999999999998" bottom="0.98402777777777772" header="0.51180555555555551" footer="0.51180555555555551"/>
  <pageSetup paperSize="9" scale="90" firstPageNumber="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sheetPr codeName="List2">
    <pageSetUpPr fitToPage="1"/>
  </sheetPr>
  <dimension ref="B1:IU37"/>
  <sheetViews>
    <sheetView showGridLines="0" showRowColHeaders="0" workbookViewId="0">
      <pane ySplit="4" topLeftCell="A5" activePane="bottomLeft" state="frozen"/>
      <selection pane="bottomLeft" activeCell="A5" sqref="A5"/>
    </sheetView>
  </sheetViews>
  <sheetFormatPr defaultColWidth="0" defaultRowHeight="12.75" zeroHeight="1"/>
  <cols>
    <col min="1" max="1" width="0.85546875" customWidth="1"/>
    <col min="2" max="2" width="112.7109375" customWidth="1"/>
    <col min="3" max="3" width="0.85546875" customWidth="1"/>
    <col min="4" max="255" width="9.140625" hidden="1" customWidth="1"/>
  </cols>
  <sheetData>
    <row r="1" spans="2:2" ht="15" customHeight="1">
      <c r="B1" s="326" t="s">
        <v>381</v>
      </c>
    </row>
    <row r="2" spans="2:2" ht="18">
      <c r="B2" s="80" t="s">
        <v>2933</v>
      </c>
    </row>
    <row r="3" spans="2:2">
      <c r="B3" s="325" t="str">
        <f xml:space="preserve"> "Ver. " &amp; MID(Skriveni!K31,1,1) &amp; "." &amp; MID(Skriveni!K31,2,1) &amp; "." &amp; MID(Skriveni!K31,3,1) &amp; "."</f>
        <v>Ver. 6.0.2.</v>
      </c>
    </row>
    <row r="4" spans="2:2" ht="64.5" customHeight="1">
      <c r="B4" s="175" t="s">
        <v>2315</v>
      </c>
    </row>
    <row r="5" spans="2:2" ht="66" customHeight="1" thickBot="1">
      <c r="B5" s="88" t="s">
        <v>1649</v>
      </c>
    </row>
    <row r="6" spans="2:2" ht="30" customHeight="1">
      <c r="B6" s="83" t="s">
        <v>1430</v>
      </c>
    </row>
    <row r="7" spans="2:2" ht="87" customHeight="1">
      <c r="B7" s="83" t="s">
        <v>4317</v>
      </c>
    </row>
    <row r="8" spans="2:2" ht="50.25" customHeight="1">
      <c r="B8" s="83" t="s">
        <v>4318</v>
      </c>
    </row>
    <row r="9" spans="2:2" ht="15.75" customHeight="1">
      <c r="B9" s="176" t="s">
        <v>1009</v>
      </c>
    </row>
    <row r="10" spans="2:2" ht="99.75" customHeight="1">
      <c r="B10" s="84" t="s">
        <v>1650</v>
      </c>
    </row>
    <row r="11" spans="2:2" ht="80.25" customHeight="1">
      <c r="B11" s="83" t="s">
        <v>3169</v>
      </c>
    </row>
    <row r="12" spans="2:2" ht="56.25" customHeight="1">
      <c r="B12" s="83" t="s">
        <v>3746</v>
      </c>
    </row>
    <row r="13" spans="2:2" ht="73.5" customHeight="1">
      <c r="B13" s="85" t="s">
        <v>3593</v>
      </c>
    </row>
    <row r="14" spans="2:2" ht="42.75" customHeight="1">
      <c r="B14" s="83" t="s">
        <v>577</v>
      </c>
    </row>
    <row r="15" spans="2:2" ht="66" customHeight="1">
      <c r="B15" s="85" t="s">
        <v>2468</v>
      </c>
    </row>
    <row r="16" spans="2:2" ht="87" customHeight="1">
      <c r="B16" s="86" t="s">
        <v>1686</v>
      </c>
    </row>
    <row r="17" spans="2:2" ht="53.25" customHeight="1">
      <c r="B17" s="83" t="s">
        <v>1597</v>
      </c>
    </row>
    <row r="18" spans="2:2" ht="53.25" customHeight="1">
      <c r="B18" s="85" t="s">
        <v>2594</v>
      </c>
    </row>
    <row r="19" spans="2:2" ht="53.25" customHeight="1">
      <c r="B19" s="85" t="s">
        <v>4025</v>
      </c>
    </row>
    <row r="20" spans="2:2" ht="43.5" customHeight="1">
      <c r="B20" s="85" t="s">
        <v>490</v>
      </c>
    </row>
    <row r="21" spans="2:2" ht="74.25" customHeight="1">
      <c r="B21" s="86" t="s">
        <v>2541</v>
      </c>
    </row>
    <row r="22" spans="2:2" ht="102" customHeight="1">
      <c r="B22" s="83" t="s">
        <v>570</v>
      </c>
    </row>
    <row r="23" spans="2:2" ht="53.25" customHeight="1">
      <c r="B23" s="322" t="s">
        <v>1739</v>
      </c>
    </row>
    <row r="24" spans="2:2" ht="34.5" customHeight="1">
      <c r="B24" s="87" t="s">
        <v>3760</v>
      </c>
    </row>
    <row r="25" spans="2:2" ht="5.0999999999999996" customHeight="1"/>
    <row r="26" spans="2:2" hidden="1"/>
    <row r="27" spans="2:2" hidden="1"/>
    <row r="28" spans="2:2" hidden="1"/>
    <row r="29" spans="2:2" hidden="1"/>
    <row r="30" spans="2:2" hidden="1"/>
    <row r="31" spans="2:2" hidden="1"/>
    <row r="32" spans="2:2" hidden="1"/>
    <row r="33" hidden="1"/>
    <row r="34" hidden="1"/>
    <row r="35" hidden="1"/>
    <row r="36" hidden="1"/>
    <row r="37" hidden="1"/>
  </sheetData>
  <sheetProtection password="C79A" sheet="1" objects="1" scenarios="1"/>
  <phoneticPr fontId="10" type="noConversion"/>
  <hyperlinks>
    <hyperlink ref="B1" location="RefStr!A1" tooltip="Popunjavanje Referentne stranice" display="Prelazak na Referentnu stranicu ––––&gt;"/>
  </hyperlinks>
  <pageMargins left="0.39370078740157483" right="0.39370078740157483" top="0.98425196850393704" bottom="0.98425196850393704" header="0.51181102362204722" footer="0.51181102362204722"/>
  <pageSetup paperSize="9" scale="86" fitToHeight="0"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sheetPr codeName="List3">
    <pageSetUpPr fitToPage="1"/>
  </sheetPr>
  <dimension ref="A1:L728"/>
  <sheetViews>
    <sheetView showGridLines="0" showRowColHeaders="0" tabSelected="1" workbookViewId="0">
      <pane ySplit="1" topLeftCell="A2" activePane="bottomLeft" state="frozen"/>
      <selection pane="bottomLeft" activeCell="B14" sqref="B14:G14"/>
    </sheetView>
  </sheetViews>
  <sheetFormatPr defaultColWidth="0" defaultRowHeight="12.75" zeroHeight="1"/>
  <cols>
    <col min="1" max="1" width="14.7109375" style="1" customWidth="1"/>
    <col min="2" max="3" width="10.7109375" style="1" customWidth="1"/>
    <col min="4" max="4" width="12.7109375" style="1" customWidth="1"/>
    <col min="5" max="5" width="6.7109375" style="1" customWidth="1"/>
    <col min="6" max="6" width="10.7109375" style="1" customWidth="1"/>
    <col min="7" max="7" width="11.7109375" style="1" customWidth="1"/>
    <col min="8" max="8" width="8.7109375" style="1" customWidth="1"/>
    <col min="9" max="9" width="6.7109375" style="1" customWidth="1"/>
    <col min="10" max="11" width="15.7109375" style="1" customWidth="1"/>
    <col min="12" max="12" width="0.85546875" style="1" customWidth="1"/>
    <col min="13" max="16384" width="9.140625" style="1" hidden="1"/>
  </cols>
  <sheetData>
    <row r="1" spans="1:11" s="17" customFormat="1" ht="19.5" customHeight="1">
      <c r="A1" s="414" t="s">
        <v>819</v>
      </c>
      <c r="B1" s="415"/>
      <c r="C1" s="409" t="s">
        <v>2499</v>
      </c>
      <c r="D1" s="409"/>
      <c r="E1" s="409" t="s">
        <v>2500</v>
      </c>
      <c r="F1" s="409"/>
      <c r="G1" s="409" t="s">
        <v>2501</v>
      </c>
      <c r="H1" s="409"/>
      <c r="I1" s="409"/>
      <c r="J1" s="409" t="s">
        <v>2239</v>
      </c>
      <c r="K1" s="410"/>
    </row>
    <row r="2" spans="1:11" ht="32.1" customHeight="1">
      <c r="A2" s="18"/>
      <c r="B2" s="18"/>
      <c r="C2" s="18"/>
      <c r="D2" s="18"/>
      <c r="E2" s="18"/>
      <c r="F2" s="18"/>
      <c r="H2" s="100">
        <f>LOOKUP(B22,A107:A663,C107:C663)</f>
        <v>20</v>
      </c>
      <c r="I2" s="18"/>
      <c r="J2" s="411" t="s">
        <v>4133</v>
      </c>
      <c r="K2" s="411"/>
    </row>
    <row r="3" spans="1:11" ht="5.0999999999999996" customHeight="1">
      <c r="B3" s="4"/>
      <c r="C3" s="4"/>
      <c r="D3" s="4"/>
      <c r="E3" s="4"/>
      <c r="F3" s="4"/>
      <c r="G3" s="4"/>
      <c r="H3" s="4"/>
      <c r="I3" s="4"/>
    </row>
    <row r="4" spans="1:11" ht="35.1" customHeight="1">
      <c r="A4" s="416" t="s">
        <v>4014</v>
      </c>
      <c r="B4" s="416"/>
      <c r="C4" s="416"/>
      <c r="D4" s="416"/>
      <c r="E4" s="416"/>
      <c r="F4" s="416"/>
      <c r="G4" s="416"/>
      <c r="H4" s="416"/>
      <c r="I4" s="416"/>
      <c r="J4" s="416"/>
      <c r="K4" s="416"/>
    </row>
    <row r="5" spans="1:11" ht="39.950000000000003" customHeight="1">
      <c r="A5" s="407" t="str">
        <f>IF(AND(K10&lt;&gt;"",K12&lt;&gt;""), "za razdoblje: " &amp; TEXT(K10, "d. mmmm yyyy.") &amp; "   –   " &amp; TEXT(K12, "d. mmmm yyyy."),"za razdoblje od ________________ do ______________")</f>
        <v>za razdoblje: 1. siječanj 2020.   –   31. prosinac 2020.</v>
      </c>
      <c r="B5" s="407"/>
      <c r="C5" s="407"/>
      <c r="D5" s="407"/>
      <c r="E5" s="407"/>
      <c r="F5" s="407"/>
      <c r="G5" s="407"/>
      <c r="H5" s="407"/>
      <c r="I5" s="407"/>
      <c r="J5" s="407"/>
      <c r="K5" s="407"/>
    </row>
    <row r="6" spans="1:11" ht="15" customHeight="1">
      <c r="A6" s="22" t="s">
        <v>3789</v>
      </c>
      <c r="B6" s="26">
        <v>13633</v>
      </c>
      <c r="C6" s="12"/>
      <c r="D6" s="412" t="s">
        <v>3793</v>
      </c>
      <c r="E6" s="413"/>
      <c r="F6" s="15" t="s">
        <v>4111</v>
      </c>
      <c r="G6" s="12"/>
      <c r="H6" s="12"/>
      <c r="I6" s="12"/>
      <c r="J6" s="408">
        <f>SUM(Skriveni!G2:G1567)</f>
        <v>63422030.839999981</v>
      </c>
      <c r="K6" s="408"/>
    </row>
    <row r="7" spans="1:11" ht="3" customHeight="1">
      <c r="A7" s="12"/>
      <c r="B7" s="12"/>
      <c r="C7" s="12"/>
      <c r="D7" s="12"/>
      <c r="E7" s="12"/>
      <c r="F7" s="12"/>
      <c r="G7" s="12"/>
      <c r="H7" s="12"/>
      <c r="I7" s="12"/>
      <c r="J7" s="12"/>
      <c r="K7" s="12"/>
    </row>
    <row r="8" spans="1:11" ht="15" customHeight="1">
      <c r="A8" s="22" t="s">
        <v>3790</v>
      </c>
      <c r="B8" s="27">
        <v>3109054</v>
      </c>
      <c r="C8" s="404" t="s">
        <v>375</v>
      </c>
      <c r="D8" s="405"/>
      <c r="E8" s="405"/>
      <c r="F8" s="405"/>
      <c r="G8" s="405"/>
      <c r="H8" s="406"/>
      <c r="I8" s="161" t="s">
        <v>382</v>
      </c>
      <c r="J8" s="396" t="s">
        <v>3797</v>
      </c>
      <c r="K8" s="396"/>
    </row>
    <row r="9" spans="1:11" ht="3" customHeight="1">
      <c r="A9" s="12"/>
      <c r="B9" s="12"/>
      <c r="C9" s="12"/>
      <c r="D9" s="12"/>
      <c r="E9" s="12"/>
      <c r="F9" s="12"/>
      <c r="G9" s="12"/>
      <c r="H9" s="12"/>
      <c r="I9" s="12"/>
      <c r="J9" s="12"/>
      <c r="K9" s="12"/>
    </row>
    <row r="10" spans="1:11" ht="15" customHeight="1">
      <c r="A10" s="22" t="s">
        <v>3791</v>
      </c>
      <c r="B10" s="369" t="s">
        <v>4321</v>
      </c>
      <c r="C10" s="370"/>
      <c r="D10" s="370"/>
      <c r="E10" s="370"/>
      <c r="F10" s="370"/>
      <c r="G10" s="370"/>
      <c r="H10" s="370"/>
      <c r="I10" s="371"/>
      <c r="J10" s="22" t="s">
        <v>1506</v>
      </c>
      <c r="K10" s="79">
        <v>43831</v>
      </c>
    </row>
    <row r="11" spans="1:11" ht="3" customHeight="1">
      <c r="A11" s="12"/>
      <c r="B11" s="12"/>
      <c r="C11" s="12"/>
      <c r="D11" s="12"/>
      <c r="E11" s="12"/>
      <c r="F11" s="12"/>
      <c r="G11" s="12"/>
      <c r="H11" s="12"/>
      <c r="I11" s="12"/>
      <c r="J11" s="12"/>
      <c r="K11" s="12"/>
    </row>
    <row r="12" spans="1:11" ht="15" customHeight="1">
      <c r="A12" s="22" t="s">
        <v>1371</v>
      </c>
      <c r="B12" s="28">
        <v>40313</v>
      </c>
      <c r="C12" s="397" t="s">
        <v>2393</v>
      </c>
      <c r="D12" s="398"/>
      <c r="E12" s="398"/>
      <c r="F12" s="398"/>
      <c r="G12" s="399"/>
      <c r="H12" s="12"/>
      <c r="I12" s="12"/>
      <c r="J12" s="22" t="s">
        <v>1507</v>
      </c>
      <c r="K12" s="79">
        <v>44196</v>
      </c>
    </row>
    <row r="13" spans="1:11" ht="3" customHeight="1">
      <c r="A13" s="12"/>
      <c r="B13" s="12"/>
      <c r="C13" s="12"/>
      <c r="D13" s="12"/>
      <c r="E13" s="12"/>
      <c r="F13" s="12"/>
      <c r="G13" s="12"/>
      <c r="H13" s="12"/>
      <c r="I13" s="12"/>
      <c r="J13" s="12"/>
      <c r="K13" s="12"/>
    </row>
    <row r="14" spans="1:11" ht="15" customHeight="1">
      <c r="A14" s="22" t="s">
        <v>3792</v>
      </c>
      <c r="B14" s="400" t="s">
        <v>4327</v>
      </c>
      <c r="C14" s="401"/>
      <c r="D14" s="401"/>
      <c r="E14" s="401"/>
      <c r="F14" s="401"/>
      <c r="G14" s="402"/>
      <c r="H14" s="12"/>
      <c r="I14" s="12"/>
      <c r="J14" s="22" t="s">
        <v>2815</v>
      </c>
      <c r="K14" s="45">
        <v>28229606424</v>
      </c>
    </row>
    <row r="15" spans="1:11" ht="3" customHeight="1">
      <c r="A15" s="12"/>
      <c r="B15" s="12"/>
      <c r="C15" s="12"/>
      <c r="D15" s="12"/>
      <c r="E15" s="12"/>
      <c r="F15" s="12"/>
      <c r="G15" s="12"/>
      <c r="H15" s="12"/>
      <c r="I15" s="12"/>
      <c r="J15" s="12"/>
      <c r="K15" s="12"/>
    </row>
    <row r="16" spans="1:11" ht="15" customHeight="1">
      <c r="A16" s="22" t="s">
        <v>3795</v>
      </c>
      <c r="B16" s="14">
        <v>31</v>
      </c>
      <c r="C16" s="372" t="str">
        <f>IF(B16&gt;0,LOOKUP(B16,A66:A74,B66:B74),"Razina nije upisana")</f>
        <v>Proračunski korisnik jedinice lokalne i područne (regionalne) samouprave koji obavlja poslove u sklopu funkcija koje se decentraliziraju</v>
      </c>
      <c r="D16" s="373"/>
      <c r="E16" s="373"/>
      <c r="F16" s="373"/>
      <c r="G16" s="373"/>
      <c r="H16" s="373"/>
      <c r="I16" s="373"/>
      <c r="J16" s="373"/>
      <c r="K16" s="373"/>
    </row>
    <row r="17" spans="1:11" ht="3" customHeight="1">
      <c r="A17" s="13"/>
      <c r="B17" s="12"/>
      <c r="C17" s="164"/>
      <c r="D17" s="164"/>
      <c r="E17" s="164"/>
      <c r="F17" s="164"/>
      <c r="G17" s="164"/>
      <c r="H17" s="164"/>
      <c r="I17" s="164"/>
      <c r="J17" s="164"/>
      <c r="K17" s="164"/>
    </row>
    <row r="18" spans="1:11" ht="15" customHeight="1">
      <c r="A18" s="22" t="s">
        <v>3794</v>
      </c>
      <c r="B18" s="29">
        <v>8520</v>
      </c>
      <c r="C18" s="372" t="str">
        <f xml:space="preserve"> IF(B18&gt;0,LOOKUP(B18,Sifre!A260:A874,Sifre!B260:B874),"Djelatnost nije upisana")</f>
        <v>Osnovno obrazovanje</v>
      </c>
      <c r="D18" s="373"/>
      <c r="E18" s="373"/>
      <c r="F18" s="373"/>
      <c r="G18" s="373"/>
      <c r="H18" s="373"/>
      <c r="I18" s="373"/>
      <c r="J18" s="373"/>
      <c r="K18" s="373"/>
    </row>
    <row r="19" spans="1:11" ht="3" customHeight="1">
      <c r="A19" s="13"/>
      <c r="B19" s="12"/>
      <c r="C19" s="164"/>
      <c r="D19" s="164"/>
      <c r="E19" s="164"/>
      <c r="F19" s="164"/>
      <c r="G19" s="164"/>
      <c r="H19" s="164"/>
      <c r="I19" s="164"/>
      <c r="J19" s="164"/>
      <c r="K19" s="164"/>
    </row>
    <row r="20" spans="1:11" ht="15" customHeight="1">
      <c r="A20" s="22" t="s">
        <v>3796</v>
      </c>
      <c r="B20" s="30">
        <v>0</v>
      </c>
      <c r="C20" s="372" t="str">
        <f>IF(B20&lt;&gt;"","Razdjel: " &amp; LOOKUP(B20,A666:A718,B666:B718),"Razdjel nije upisan")</f>
        <v>Razdjel: NEMA RAZDJELA</v>
      </c>
      <c r="D20" s="373"/>
      <c r="E20" s="373"/>
      <c r="F20" s="373"/>
      <c r="G20" s="373"/>
      <c r="H20" s="373"/>
      <c r="I20" s="373"/>
      <c r="J20" s="373"/>
      <c r="K20" s="373"/>
    </row>
    <row r="21" spans="1:11" ht="3" customHeight="1">
      <c r="A21" s="13"/>
      <c r="B21" s="12"/>
      <c r="C21" s="164"/>
      <c r="D21" s="164"/>
      <c r="E21" s="164"/>
      <c r="F21" s="164"/>
      <c r="G21" s="164"/>
      <c r="H21" s="164"/>
      <c r="I21" s="164"/>
      <c r="J21" s="164"/>
      <c r="K21" s="164"/>
    </row>
    <row r="22" spans="1:11" ht="15" customHeight="1">
      <c r="A22" s="54" t="s">
        <v>4015</v>
      </c>
      <c r="B22" s="31">
        <v>441</v>
      </c>
      <c r="C22" s="372" t="str">
        <f>IF(B22&gt;0, "Županija: " &amp; LOOKUP(H2,A83:A103,B83:B103) &amp; ", grad/općina: " &amp; LOOKUP(B22,A107:A663,B107:B663),"Šifra grada/općine nije upisana")</f>
        <v>Županija: MEĐIMURSKA, grad/općina: SVETI MARTIN NA MURI</v>
      </c>
      <c r="D22" s="373"/>
      <c r="E22" s="373"/>
      <c r="F22" s="373"/>
      <c r="G22" s="373"/>
      <c r="H22" s="373"/>
      <c r="I22" s="373"/>
      <c r="J22" s="373"/>
      <c r="K22" s="373"/>
    </row>
    <row r="23" spans="1:11" ht="3" customHeight="1">
      <c r="A23" s="13"/>
      <c r="B23" s="12"/>
      <c r="C23" s="12"/>
      <c r="D23" s="12"/>
      <c r="E23" s="12"/>
      <c r="F23" s="12"/>
      <c r="G23" s="12"/>
      <c r="H23" s="12"/>
      <c r="I23" s="12"/>
      <c r="J23" s="12"/>
      <c r="K23" s="12"/>
    </row>
    <row r="24" spans="1:11" ht="9.9499999999999993" customHeight="1">
      <c r="A24" s="13"/>
      <c r="B24" s="82" t="s">
        <v>1516</v>
      </c>
      <c r="C24" s="12"/>
      <c r="D24" s="378" t="s">
        <v>2425</v>
      </c>
      <c r="E24" s="379"/>
      <c r="F24" s="379"/>
      <c r="G24" s="12"/>
      <c r="H24" s="12"/>
      <c r="I24" s="12"/>
      <c r="J24" s="12"/>
      <c r="K24" s="12"/>
    </row>
    <row r="25" spans="1:11" ht="15" customHeight="1">
      <c r="A25" s="393" t="s">
        <v>2005</v>
      </c>
      <c r="B25" s="39" t="str">
        <f>IF(SUM(Skriveni!C2:F642)=0,"NE", "DA")</f>
        <v>DA</v>
      </c>
      <c r="C25" s="380" t="s">
        <v>1369</v>
      </c>
      <c r="D25" s="381"/>
      <c r="E25" s="81" t="str">
        <f>IF(AND(B25="DA",Kont!E23&gt;0),Kont!E23,"Nema")</f>
        <v>Nema</v>
      </c>
      <c r="F25" s="12"/>
      <c r="G25" s="22" t="s">
        <v>2702</v>
      </c>
      <c r="H25" s="375" t="s">
        <v>4322</v>
      </c>
      <c r="I25" s="376"/>
      <c r="J25" s="376"/>
      <c r="K25" s="377"/>
    </row>
    <row r="26" spans="1:11" ht="3" customHeight="1">
      <c r="A26" s="394"/>
      <c r="B26" s="32"/>
      <c r="C26" s="33"/>
      <c r="D26" s="34"/>
      <c r="E26" s="35"/>
      <c r="G26" s="13"/>
      <c r="H26" s="12"/>
      <c r="I26" s="12"/>
      <c r="J26" s="12"/>
      <c r="K26" s="12"/>
    </row>
    <row r="27" spans="1:11" ht="15" customHeight="1">
      <c r="A27" s="394"/>
      <c r="B27" s="39" t="str">
        <f>IF(SUM(Skriveni!C977:D1231)&lt;&gt;0,"DA","NE")</f>
        <v>DA</v>
      </c>
      <c r="C27" s="380" t="s">
        <v>1765</v>
      </c>
      <c r="D27" s="403"/>
      <c r="E27" s="81" t="str">
        <f>IF(AND(B27="DA",Kont!E262&gt;0),Kont!E262,"Nema")</f>
        <v>Nema</v>
      </c>
      <c r="F27" s="12"/>
      <c r="G27" s="22" t="s">
        <v>2703</v>
      </c>
      <c r="H27" s="375" t="s">
        <v>4324</v>
      </c>
      <c r="I27" s="377"/>
      <c r="J27" s="13" t="s">
        <v>1990</v>
      </c>
      <c r="K27" s="15" t="s">
        <v>4324</v>
      </c>
    </row>
    <row r="28" spans="1:11" ht="3" customHeight="1">
      <c r="A28" s="394"/>
      <c r="F28" s="12"/>
      <c r="G28" s="12"/>
      <c r="H28" s="12"/>
      <c r="I28" s="12"/>
      <c r="J28" s="12"/>
      <c r="K28" s="12"/>
    </row>
    <row r="29" spans="1:11" ht="15" customHeight="1">
      <c r="A29" s="394"/>
      <c r="B29" s="39" t="str">
        <f>IF(SUM(Skriveni!C1293:D1428)&lt;&gt;0,"DA","NE")</f>
        <v>DA</v>
      </c>
      <c r="C29" s="382" t="s">
        <v>1370</v>
      </c>
      <c r="D29" s="383"/>
      <c r="E29" s="81" t="str">
        <f>IF(AND(B29="DA",Kont!E298&gt;0),Kont!E298,"Nema")</f>
        <v>Nema</v>
      </c>
      <c r="F29" s="12"/>
      <c r="G29" s="22" t="s">
        <v>1991</v>
      </c>
      <c r="H29" s="388" t="s">
        <v>4325</v>
      </c>
      <c r="I29" s="389"/>
      <c r="J29" s="389"/>
      <c r="K29" s="390"/>
    </row>
    <row r="30" spans="1:11" ht="3" customHeight="1">
      <c r="A30" s="394"/>
      <c r="B30" s="32"/>
      <c r="C30" s="33"/>
      <c r="D30" s="34"/>
      <c r="E30" s="35"/>
      <c r="F30" s="12"/>
      <c r="G30" s="12"/>
      <c r="H30" s="12"/>
      <c r="I30" s="12"/>
      <c r="J30" s="12"/>
      <c r="K30" s="12"/>
    </row>
    <row r="31" spans="1:11" ht="15" customHeight="1">
      <c r="A31" s="394"/>
      <c r="B31" s="177" t="s">
        <v>4326</v>
      </c>
      <c r="C31" s="380" t="s">
        <v>2127</v>
      </c>
      <c r="D31" s="403"/>
      <c r="E31" s="81" t="str">
        <f>IF(Kont!E294&gt;0,Kont!E294,"Nema")</f>
        <v>Nema</v>
      </c>
      <c r="F31" s="12"/>
      <c r="G31" s="13" t="s">
        <v>1992</v>
      </c>
      <c r="H31" s="388" t="s">
        <v>4325</v>
      </c>
      <c r="I31" s="389"/>
      <c r="J31" s="389"/>
      <c r="K31" s="390"/>
    </row>
    <row r="32" spans="1:11" ht="3" customHeight="1">
      <c r="A32" s="394"/>
      <c r="B32" s="32"/>
      <c r="C32" s="33"/>
      <c r="D32" s="34"/>
      <c r="E32" s="35"/>
      <c r="F32" s="12"/>
      <c r="G32" s="12"/>
      <c r="H32" s="12"/>
      <c r="I32" s="12"/>
      <c r="J32" s="12"/>
      <c r="K32" s="12"/>
    </row>
    <row r="33" spans="1:11" ht="15" customHeight="1">
      <c r="A33" s="395"/>
      <c r="B33" s="39" t="str">
        <f>IF(SUM(Skriveni!C1474:C1556)&lt;&gt;0,"DA","NE")</f>
        <v>DA</v>
      </c>
      <c r="C33" s="391" t="s">
        <v>553</v>
      </c>
      <c r="D33" s="392"/>
      <c r="E33" s="81" t="str">
        <f>IF(AND(B33="DA",Kont!E290&gt;0),Kont!E290,"Nema")</f>
        <v>Nema</v>
      </c>
      <c r="F33" s="12"/>
      <c r="G33" s="22" t="s">
        <v>331</v>
      </c>
      <c r="H33" s="400" t="s">
        <v>4323</v>
      </c>
      <c r="I33" s="401"/>
      <c r="J33" s="401"/>
      <c r="K33" s="402"/>
    </row>
    <row r="34" spans="1:11" ht="3" customHeight="1">
      <c r="A34" s="77"/>
      <c r="B34" s="78"/>
      <c r="F34" s="12"/>
      <c r="G34" s="12"/>
      <c r="H34" s="12"/>
      <c r="I34" s="12"/>
      <c r="J34" s="12"/>
      <c r="K34" s="12"/>
    </row>
    <row r="35" spans="1:11" ht="15" customHeight="1">
      <c r="A35" s="77"/>
      <c r="B35" s="17"/>
      <c r="C35" s="17"/>
      <c r="D35" s="17"/>
      <c r="E35" s="17"/>
      <c r="F35" s="12"/>
      <c r="G35" s="40" t="s">
        <v>1567</v>
      </c>
      <c r="H35" s="384" t="str">
        <f>IF(Kont!E3&gt;0,"Izvještaj sadrži pogreške, broj pogrešaka: " &amp; Kont!E3,IF(J6=0,"Izvještaj je prazan","Izvještaj nema pogrešaka"))</f>
        <v>Izvještaj nema pogrešaka</v>
      </c>
      <c r="I35" s="385"/>
      <c r="J35" s="385"/>
      <c r="K35" s="386"/>
    </row>
    <row r="36" spans="1:11" ht="3" customHeight="1">
      <c r="A36" s="77"/>
      <c r="B36" s="74"/>
      <c r="C36" s="75"/>
      <c r="D36" s="76"/>
      <c r="E36" s="12"/>
      <c r="F36" s="12"/>
      <c r="G36" s="12"/>
      <c r="H36" s="12"/>
      <c r="I36" s="12"/>
      <c r="J36" s="12"/>
      <c r="K36" s="12"/>
    </row>
    <row r="37" spans="1:11" ht="5.0999999999999996" customHeight="1"/>
    <row r="38" spans="1:11" ht="29.25" customHeight="1">
      <c r="A38" s="106" t="s">
        <v>4315</v>
      </c>
      <c r="B38" s="387" t="s">
        <v>2496</v>
      </c>
      <c r="C38" s="387"/>
      <c r="D38" s="387"/>
      <c r="E38" s="387"/>
      <c r="F38" s="387"/>
      <c r="G38" s="387"/>
      <c r="H38" s="387"/>
      <c r="I38" s="107" t="s">
        <v>955</v>
      </c>
      <c r="J38" s="108" t="s">
        <v>957</v>
      </c>
      <c r="K38" s="109" t="s">
        <v>956</v>
      </c>
    </row>
    <row r="39" spans="1:11" ht="12.95" customHeight="1">
      <c r="A39" s="357" t="s">
        <v>4132</v>
      </c>
      <c r="B39" s="374" t="str">
        <f>PRRAS!B12</f>
        <v xml:space="preserve">PRIHODI POSLOVANJA (AOP 002+039+045+074+105+123+130+136) </v>
      </c>
      <c r="C39" s="374"/>
      <c r="D39" s="374"/>
      <c r="E39" s="374"/>
      <c r="F39" s="374"/>
      <c r="G39" s="374"/>
      <c r="H39" s="374"/>
      <c r="I39" s="110">
        <f>PRRAS!C12</f>
        <v>1</v>
      </c>
      <c r="J39" s="111">
        <f>PRRAS!D12</f>
        <v>3849649</v>
      </c>
      <c r="K39" s="112">
        <f>PRRAS!E12</f>
        <v>3709766</v>
      </c>
    </row>
    <row r="40" spans="1:11" ht="12.95" customHeight="1">
      <c r="A40" s="358"/>
      <c r="B40" s="364" t="str">
        <f>PRRAS!B159</f>
        <v xml:space="preserve">RASHODI POSLOVANJA (AOP 149+160+193+212+221+246+257) </v>
      </c>
      <c r="C40" s="353"/>
      <c r="D40" s="353"/>
      <c r="E40" s="353"/>
      <c r="F40" s="353"/>
      <c r="G40" s="353"/>
      <c r="H40" s="353"/>
      <c r="I40" s="113">
        <f>PRRAS!C159</f>
        <v>148</v>
      </c>
      <c r="J40" s="114">
        <f>PRRAS!D159</f>
        <v>3734759</v>
      </c>
      <c r="K40" s="115">
        <f>PRRAS!E159</f>
        <v>3372336</v>
      </c>
    </row>
    <row r="41" spans="1:11" ht="12.95" customHeight="1">
      <c r="A41" s="358"/>
      <c r="B41" s="364" t="str">
        <f>PRRAS!B648</f>
        <v>Višak prihoda i primitaka raspoloživ u sljedećem razdoblju (AOP 631+633-632-634)</v>
      </c>
      <c r="C41" s="353"/>
      <c r="D41" s="353"/>
      <c r="E41" s="353"/>
      <c r="F41" s="353"/>
      <c r="G41" s="353"/>
      <c r="H41" s="353"/>
      <c r="I41" s="113">
        <f>PRRAS!C648</f>
        <v>635</v>
      </c>
      <c r="J41" s="114">
        <f>PRRAS!D648</f>
        <v>116235</v>
      </c>
      <c r="K41" s="115">
        <f>PRRAS!E648</f>
        <v>253919</v>
      </c>
    </row>
    <row r="42" spans="1:11" ht="12.95" customHeight="1">
      <c r="A42" s="359"/>
      <c r="B42" s="355" t="str">
        <f>PRRAS!B649</f>
        <v>Manjak prihoda i primitaka za pokriće u sljedećem razdoblju (AOP 632+634-631-633)</v>
      </c>
      <c r="C42" s="365"/>
      <c r="D42" s="365"/>
      <c r="E42" s="365"/>
      <c r="F42" s="365"/>
      <c r="G42" s="365"/>
      <c r="H42" s="365"/>
      <c r="I42" s="116">
        <f>PRRAS!C649</f>
        <v>636</v>
      </c>
      <c r="J42" s="117">
        <f>PRRAS!D649</f>
        <v>0</v>
      </c>
      <c r="K42" s="118">
        <f>PRRAS!E649</f>
        <v>0</v>
      </c>
    </row>
    <row r="43" spans="1:11" ht="12.95" customHeight="1">
      <c r="A43" s="357" t="s">
        <v>2753</v>
      </c>
      <c r="B43" s="374" t="str">
        <f>Bil!B13</f>
        <v>Nefinancijska imovina (AOP 003+007+046+047+051+058)</v>
      </c>
      <c r="C43" s="354"/>
      <c r="D43" s="354"/>
      <c r="E43" s="354"/>
      <c r="F43" s="354"/>
      <c r="G43" s="354"/>
      <c r="H43" s="354"/>
      <c r="I43" s="110">
        <f>Bil!C13</f>
        <v>2</v>
      </c>
      <c r="J43" s="111">
        <f>Bil!D13</f>
        <v>1883472</v>
      </c>
      <c r="K43" s="112">
        <f>Bil!E13</f>
        <v>2121616</v>
      </c>
    </row>
    <row r="44" spans="1:11" ht="12.95" customHeight="1">
      <c r="A44" s="358"/>
      <c r="B44" s="364" t="str">
        <f>Bil!B74</f>
        <v>Financijska imovina (AOP 064+073+082+113+129+141+158+164)</v>
      </c>
      <c r="C44" s="353"/>
      <c r="D44" s="353"/>
      <c r="E44" s="353"/>
      <c r="F44" s="353"/>
      <c r="G44" s="353"/>
      <c r="H44" s="353"/>
      <c r="I44" s="113">
        <f>Bil!C74</f>
        <v>63</v>
      </c>
      <c r="J44" s="114">
        <f>Bil!D74</f>
        <v>402961</v>
      </c>
      <c r="K44" s="115">
        <f>Bil!E74</f>
        <v>480782</v>
      </c>
    </row>
    <row r="45" spans="1:11" ht="12.95" customHeight="1">
      <c r="A45" s="358"/>
      <c r="B45" s="362" t="str">
        <f>Bil!B180</f>
        <v xml:space="preserve">Obveze (AOP 170+181+182+198+226) </v>
      </c>
      <c r="C45" s="363"/>
      <c r="D45" s="363"/>
      <c r="E45" s="363"/>
      <c r="F45" s="363"/>
      <c r="G45" s="363"/>
      <c r="H45" s="363"/>
      <c r="I45" s="113">
        <f>Bil!C180</f>
        <v>169</v>
      </c>
      <c r="J45" s="114">
        <f>Bil!D180</f>
        <v>286200</v>
      </c>
      <c r="K45" s="115">
        <f>Bil!E180</f>
        <v>368617</v>
      </c>
    </row>
    <row r="46" spans="1:11" ht="12.95" customHeight="1">
      <c r="A46" s="359"/>
      <c r="B46" s="360" t="str">
        <f>Bil!B240</f>
        <v>Vlastiti izvori (AOP 230 + 238 - 242 + 246 do 248)</v>
      </c>
      <c r="C46" s="361"/>
      <c r="D46" s="361"/>
      <c r="E46" s="361"/>
      <c r="F46" s="361"/>
      <c r="G46" s="361"/>
      <c r="H46" s="361"/>
      <c r="I46" s="116">
        <f>Bil!C240</f>
        <v>229</v>
      </c>
      <c r="J46" s="117">
        <f>Bil!D240</f>
        <v>2000233</v>
      </c>
      <c r="K46" s="118">
        <f>Bil!E240</f>
        <v>2233781</v>
      </c>
    </row>
    <row r="47" spans="1:11" ht="12.95" customHeight="1">
      <c r="A47" s="357" t="s">
        <v>2751</v>
      </c>
      <c r="B47" s="374" t="str">
        <f>RasF!B12</f>
        <v>Opće javne usluge (AOP 002+006+009+013 do 017)</v>
      </c>
      <c r="C47" s="374"/>
      <c r="D47" s="374"/>
      <c r="E47" s="374"/>
      <c r="F47" s="374"/>
      <c r="G47" s="374"/>
      <c r="H47" s="374"/>
      <c r="I47" s="110">
        <f>RasF!C12</f>
        <v>1</v>
      </c>
      <c r="J47" s="111">
        <f>RasF!D12</f>
        <v>0</v>
      </c>
      <c r="K47" s="112">
        <f>RasF!E12</f>
        <v>0</v>
      </c>
    </row>
    <row r="48" spans="1:11" ht="12.95" customHeight="1">
      <c r="A48" s="358"/>
      <c r="B48" s="364" t="str">
        <f>RasF!B42</f>
        <v>Ekonomski poslovi (AOP 032+035+039+046+050+056+057+062+070)</v>
      </c>
      <c r="C48" s="364"/>
      <c r="D48" s="364"/>
      <c r="E48" s="364"/>
      <c r="F48" s="364"/>
      <c r="G48" s="364"/>
      <c r="H48" s="364"/>
      <c r="I48" s="113">
        <f>RasF!C42</f>
        <v>31</v>
      </c>
      <c r="J48" s="114">
        <f>RasF!D42</f>
        <v>0</v>
      </c>
      <c r="K48" s="115">
        <f>RasF!E42</f>
        <v>0</v>
      </c>
    </row>
    <row r="49" spans="1:11" ht="12.95" customHeight="1">
      <c r="A49" s="358"/>
      <c r="B49" s="364" t="str">
        <f>RasF!B95</f>
        <v>Rashodi vezani za stanovanje i kom. pogodnosti koji nisu drugdje svrstani</v>
      </c>
      <c r="C49" s="364"/>
      <c r="D49" s="364"/>
      <c r="E49" s="364"/>
      <c r="F49" s="364"/>
      <c r="G49" s="364"/>
      <c r="H49" s="364"/>
      <c r="I49" s="113">
        <f>RasF!C95</f>
        <v>84</v>
      </c>
      <c r="J49" s="114">
        <f>RasF!D95</f>
        <v>0</v>
      </c>
      <c r="K49" s="115">
        <f>RasF!E95</f>
        <v>0</v>
      </c>
    </row>
    <row r="50" spans="1:11" ht="12.95" customHeight="1">
      <c r="A50" s="358"/>
      <c r="B50" s="364" t="str">
        <f>RasF!B121</f>
        <v>Obrazovanje (AOP 111+114+117+118+121 do 124)</v>
      </c>
      <c r="C50" s="364"/>
      <c r="D50" s="364"/>
      <c r="E50" s="364"/>
      <c r="F50" s="364"/>
      <c r="G50" s="364"/>
      <c r="H50" s="364"/>
      <c r="I50" s="113">
        <f>RasF!C121</f>
        <v>110</v>
      </c>
      <c r="J50" s="114">
        <f>RasF!D121</f>
        <v>3824712</v>
      </c>
      <c r="K50" s="115">
        <f>RasF!E121</f>
        <v>3591004</v>
      </c>
    </row>
    <row r="51" spans="1:11" ht="12.95" customHeight="1">
      <c r="A51" s="359"/>
      <c r="B51" s="355" t="str">
        <f>RasF!B148</f>
        <v>Kontrolni zbroj (AOP 001+018+024+031+071+078+085+103+110+125)</v>
      </c>
      <c r="C51" s="355"/>
      <c r="D51" s="355"/>
      <c r="E51" s="355"/>
      <c r="F51" s="355"/>
      <c r="G51" s="355"/>
      <c r="H51" s="355"/>
      <c r="I51" s="116">
        <f>RasF!C148</f>
        <v>137</v>
      </c>
      <c r="J51" s="117">
        <f>RasF!D148</f>
        <v>3824712</v>
      </c>
      <c r="K51" s="118">
        <f>RasF!E148</f>
        <v>3591004</v>
      </c>
    </row>
    <row r="52" spans="1:11" ht="12.95" customHeight="1">
      <c r="A52" s="357" t="s">
        <v>2752</v>
      </c>
      <c r="B52" s="354" t="str">
        <f>PVRIO!B12</f>
        <v>Promjene u vrijednosti i obujmu imovine (AOP 002+018)</v>
      </c>
      <c r="C52" s="354"/>
      <c r="D52" s="354"/>
      <c r="E52" s="354"/>
      <c r="F52" s="354"/>
      <c r="G52" s="354"/>
      <c r="H52" s="354"/>
      <c r="I52" s="110">
        <f>PVRIO!C12</f>
        <v>1</v>
      </c>
      <c r="J52" s="111">
        <f>PVRIO!D12</f>
        <v>0</v>
      </c>
      <c r="K52" s="112">
        <f>PVRIO!E12</f>
        <v>0</v>
      </c>
    </row>
    <row r="53" spans="1:11" ht="12.95" customHeight="1">
      <c r="A53" s="358"/>
      <c r="B53" s="353" t="str">
        <f>PVRIO!B29</f>
        <v>Promjene u obujmu imovine (AOP 019+026)</v>
      </c>
      <c r="C53" s="353"/>
      <c r="D53" s="353"/>
      <c r="E53" s="353"/>
      <c r="F53" s="353"/>
      <c r="G53" s="353"/>
      <c r="H53" s="353"/>
      <c r="I53" s="113">
        <f>PVRIO!C29</f>
        <v>18</v>
      </c>
      <c r="J53" s="114">
        <f>PVRIO!D29</f>
        <v>0</v>
      </c>
      <c r="K53" s="115">
        <f>PVRIO!E29</f>
        <v>0</v>
      </c>
    </row>
    <row r="54" spans="1:11" ht="12.95" customHeight="1">
      <c r="A54" s="358"/>
      <c r="B54" s="353" t="str">
        <f>PVRIO!B45</f>
        <v>Promjene u vrijednosti (revalorizacija) i obujmu obveza (AOP 035+040)</v>
      </c>
      <c r="C54" s="353"/>
      <c r="D54" s="353"/>
      <c r="E54" s="353"/>
      <c r="F54" s="353"/>
      <c r="G54" s="353"/>
      <c r="H54" s="353"/>
      <c r="I54" s="113">
        <f>PVRIO!C45</f>
        <v>34</v>
      </c>
      <c r="J54" s="114">
        <f>PVRIO!D45</f>
        <v>0</v>
      </c>
      <c r="K54" s="115">
        <f>PVRIO!E45</f>
        <v>0</v>
      </c>
    </row>
    <row r="55" spans="1:11" ht="12.95" customHeight="1">
      <c r="A55" s="359"/>
      <c r="B55" s="365" t="str">
        <f>PVRIO!B51</f>
        <v>Promjene u obujmu obveza (AOP 041 do 044)</v>
      </c>
      <c r="C55" s="365"/>
      <c r="D55" s="365"/>
      <c r="E55" s="365"/>
      <c r="F55" s="365"/>
      <c r="G55" s="365"/>
      <c r="H55" s="365"/>
      <c r="I55" s="116">
        <f>PVRIO!C51</f>
        <v>40</v>
      </c>
      <c r="J55" s="117">
        <f>PVRIO!D51</f>
        <v>0</v>
      </c>
      <c r="K55" s="118">
        <f>PVRIO!E51</f>
        <v>0</v>
      </c>
    </row>
    <row r="56" spans="1:11" ht="12.95" customHeight="1">
      <c r="A56" s="357" t="s">
        <v>2754</v>
      </c>
      <c r="B56" s="354" t="str">
        <f>Obv!B12</f>
        <v>Stanje obveza 1. siječnja (=AOP 036* iz Izvještaja o obvezama za prethodnu godinu)</v>
      </c>
      <c r="C56" s="354"/>
      <c r="D56" s="354"/>
      <c r="E56" s="354"/>
      <c r="F56" s="354"/>
      <c r="G56" s="354"/>
      <c r="H56" s="354"/>
      <c r="I56" s="110">
        <f>Obv!C12</f>
        <v>1</v>
      </c>
      <c r="J56" s="111" t="s">
        <v>4064</v>
      </c>
      <c r="K56" s="112">
        <f>Obv!D12</f>
        <v>286643</v>
      </c>
    </row>
    <row r="57" spans="1:11" ht="12.95" customHeight="1">
      <c r="A57" s="358"/>
      <c r="B57" s="364" t="str">
        <f>Obv!B47</f>
        <v>Stanje obveza na kraju izvještajnog razdoblja (AOP 001+002-019) i (AOP 037+090)</v>
      </c>
      <c r="C57" s="364"/>
      <c r="D57" s="364"/>
      <c r="E57" s="364"/>
      <c r="F57" s="364"/>
      <c r="G57" s="364"/>
      <c r="H57" s="364"/>
      <c r="I57" s="113">
        <f>Obv!C47</f>
        <v>36</v>
      </c>
      <c r="J57" s="114" t="s">
        <v>4064</v>
      </c>
      <c r="K57" s="115">
        <f>Obv!D47</f>
        <v>368617</v>
      </c>
    </row>
    <row r="58" spans="1:11" ht="12.95" customHeight="1">
      <c r="A58" s="358"/>
      <c r="B58" s="364" t="str">
        <f>Obv!B48</f>
        <v>Stanje dospjelih obveza na kraju izvještajnog razdoblja (AOP 038+043+079+084)</v>
      </c>
      <c r="C58" s="364"/>
      <c r="D58" s="364"/>
      <c r="E58" s="364"/>
      <c r="F58" s="364"/>
      <c r="G58" s="364"/>
      <c r="H58" s="364"/>
      <c r="I58" s="113">
        <f>Obv!C48</f>
        <v>37</v>
      </c>
      <c r="J58" s="114" t="s">
        <v>4064</v>
      </c>
      <c r="K58" s="115">
        <f>Obv!D48</f>
        <v>1530</v>
      </c>
    </row>
    <row r="59" spans="1:11" ht="12.95" customHeight="1">
      <c r="A59" s="359"/>
      <c r="B59" s="355" t="str">
        <f>Obv!B101</f>
        <v>Stanje nedospjelih obveza na kraju izvještajnog razdoblja (AOP 091 do 094)</v>
      </c>
      <c r="C59" s="355"/>
      <c r="D59" s="355"/>
      <c r="E59" s="355"/>
      <c r="F59" s="355"/>
      <c r="G59" s="355"/>
      <c r="H59" s="355"/>
      <c r="I59" s="116">
        <f>Obv!C101</f>
        <v>90</v>
      </c>
      <c r="J59" s="117" t="s">
        <v>4064</v>
      </c>
      <c r="K59" s="118">
        <f>Obv!D101</f>
        <v>367087</v>
      </c>
    </row>
    <row r="60" spans="1:11" ht="5.0999999999999996" customHeight="1">
      <c r="A60" s="5"/>
      <c r="B60" s="6"/>
      <c r="C60" s="6"/>
      <c r="D60" s="6"/>
      <c r="E60" s="6"/>
      <c r="F60" s="6"/>
      <c r="G60" s="6"/>
      <c r="H60" s="6"/>
      <c r="I60" s="6"/>
      <c r="J60" s="7"/>
      <c r="K60" s="7"/>
    </row>
    <row r="61" spans="1:11" ht="36.75" customHeight="1">
      <c r="A61" s="51" t="s">
        <v>1836</v>
      </c>
      <c r="B61" s="6"/>
      <c r="C61" s="6"/>
      <c r="D61" s="6"/>
      <c r="E61" s="6"/>
      <c r="F61" s="6"/>
      <c r="G61" s="6"/>
      <c r="H61" s="6"/>
      <c r="I61" s="6"/>
      <c r="J61" s="356" t="str">
        <f xml:space="preserve"> "Verzija Excel datoteke: " &amp; MID(Skriveni!K31,1,1) &amp; "." &amp; MID(Skriveni!K31,2,1) &amp; "." &amp; MID(Skriveni!K31,3,1) &amp; "."</f>
        <v>Verzija Excel datoteke: 6.0.2.</v>
      </c>
      <c r="K61" s="356"/>
    </row>
    <row r="62" spans="1:11" ht="53.25" customHeight="1">
      <c r="A62" s="19"/>
      <c r="B62" s="19"/>
      <c r="C62" s="19"/>
      <c r="D62" s="19"/>
      <c r="E62" s="19"/>
      <c r="F62" s="19"/>
      <c r="G62" s="20"/>
      <c r="H62" s="19"/>
      <c r="I62" s="19"/>
      <c r="J62" s="19"/>
      <c r="K62" s="19"/>
    </row>
    <row r="63" spans="1:11" ht="21.75" customHeight="1">
      <c r="A63" s="366" t="s">
        <v>4134</v>
      </c>
      <c r="B63" s="366"/>
      <c r="C63" s="366"/>
      <c r="D63" s="366"/>
      <c r="E63" s="16"/>
      <c r="F63" s="21"/>
      <c r="G63" s="16"/>
      <c r="H63" s="367" t="s">
        <v>3800</v>
      </c>
      <c r="I63" s="368"/>
      <c r="J63" s="368"/>
      <c r="K63" s="368"/>
    </row>
    <row r="64" spans="1:11" ht="5.0999999999999996" customHeight="1"/>
    <row r="65" spans="1:2" ht="12.75" hidden="1" customHeight="1"/>
    <row r="66" spans="1:2" ht="12.75" hidden="1" customHeight="1">
      <c r="A66" s="1">
        <v>11</v>
      </c>
      <c r="B66" s="1" t="s">
        <v>3433</v>
      </c>
    </row>
    <row r="67" spans="1:2" ht="12.75" hidden="1" customHeight="1">
      <c r="A67" s="1">
        <v>12</v>
      </c>
      <c r="B67" s="1" t="s">
        <v>3432</v>
      </c>
    </row>
    <row r="68" spans="1:2" ht="12.75" hidden="1" customHeight="1">
      <c r="A68" s="1">
        <v>13</v>
      </c>
      <c r="B68" s="1" t="s">
        <v>3434</v>
      </c>
    </row>
    <row r="69" spans="1:2" ht="12.75" hidden="1" customHeight="1">
      <c r="A69" s="1">
        <v>21</v>
      </c>
      <c r="B69" s="1" t="s">
        <v>3435</v>
      </c>
    </row>
    <row r="70" spans="1:2" ht="12.75" hidden="1" customHeight="1">
      <c r="A70" s="1">
        <v>22</v>
      </c>
      <c r="B70" s="1" t="s">
        <v>3480</v>
      </c>
    </row>
    <row r="71" spans="1:2" ht="12.75" hidden="1" customHeight="1">
      <c r="A71" s="1">
        <v>23</v>
      </c>
      <c r="B71" s="1" t="s">
        <v>3481</v>
      </c>
    </row>
    <row r="72" spans="1:2" ht="12.75" hidden="1" customHeight="1">
      <c r="A72" s="1">
        <v>31</v>
      </c>
      <c r="B72" s="1" t="s">
        <v>2151</v>
      </c>
    </row>
    <row r="73" spans="1:2" ht="12.75" hidden="1" customHeight="1">
      <c r="A73" s="1">
        <v>41</v>
      </c>
      <c r="B73" s="1" t="s">
        <v>953</v>
      </c>
    </row>
    <row r="74" spans="1:2" ht="12.75" hidden="1" customHeight="1">
      <c r="A74" s="1">
        <v>42</v>
      </c>
      <c r="B74" s="1" t="s">
        <v>954</v>
      </c>
    </row>
    <row r="75" spans="1:2" ht="12.75" hidden="1" customHeight="1"/>
    <row r="76" spans="1:2" ht="12.75" hidden="1" customHeight="1">
      <c r="A76" s="38" t="s">
        <v>489</v>
      </c>
      <c r="B76" s="41" t="s">
        <v>4066</v>
      </c>
    </row>
    <row r="77" spans="1:2" ht="12.75" hidden="1" customHeight="1">
      <c r="A77" s="37"/>
      <c r="B77" s="43" t="s">
        <v>2814</v>
      </c>
    </row>
    <row r="78" spans="1:2" ht="12.75" hidden="1" customHeight="1">
      <c r="A78" s="37" t="s">
        <v>4105</v>
      </c>
      <c r="B78" s="43" t="s">
        <v>4106</v>
      </c>
    </row>
    <row r="79" spans="1:2" ht="12.75" hidden="1" customHeight="1">
      <c r="A79" s="37" t="s">
        <v>4107</v>
      </c>
      <c r="B79" s="42" t="s">
        <v>4108</v>
      </c>
    </row>
    <row r="80" spans="1:2" ht="12.75" hidden="1" customHeight="1">
      <c r="A80" s="37" t="s">
        <v>4109</v>
      </c>
      <c r="B80" s="42" t="s">
        <v>4110</v>
      </c>
    </row>
    <row r="81" spans="1:2" ht="12.75" hidden="1" customHeight="1">
      <c r="A81" s="37" t="s">
        <v>4111</v>
      </c>
      <c r="B81" s="42" t="s">
        <v>4112</v>
      </c>
    </row>
    <row r="82" spans="1:2" ht="12.75" hidden="1" customHeight="1"/>
    <row r="83" spans="1:2" ht="12.75" hidden="1" customHeight="1">
      <c r="A83" s="46">
        <v>1</v>
      </c>
      <c r="B83" s="46" t="s">
        <v>3514</v>
      </c>
    </row>
    <row r="84" spans="1:2" ht="12.75" hidden="1" customHeight="1">
      <c r="A84" s="46">
        <v>2</v>
      </c>
      <c r="B84" s="46" t="s">
        <v>3515</v>
      </c>
    </row>
    <row r="85" spans="1:2" ht="12.75" hidden="1" customHeight="1">
      <c r="A85" s="46">
        <v>3</v>
      </c>
      <c r="B85" s="46" t="s">
        <v>3516</v>
      </c>
    </row>
    <row r="86" spans="1:2" ht="12.75" hidden="1" customHeight="1">
      <c r="A86" s="46">
        <v>4</v>
      </c>
      <c r="B86" s="46" t="s">
        <v>3517</v>
      </c>
    </row>
    <row r="87" spans="1:2" ht="12.75" hidden="1" customHeight="1">
      <c r="A87" s="46">
        <v>5</v>
      </c>
      <c r="B87" s="46" t="s">
        <v>788</v>
      </c>
    </row>
    <row r="88" spans="1:2" ht="12.75" hidden="1" customHeight="1">
      <c r="A88" s="46">
        <v>6</v>
      </c>
      <c r="B88" s="46" t="s">
        <v>789</v>
      </c>
    </row>
    <row r="89" spans="1:2" ht="12.75" hidden="1" customHeight="1">
      <c r="A89" s="46">
        <v>7</v>
      </c>
      <c r="B89" s="46" t="s">
        <v>790</v>
      </c>
    </row>
    <row r="90" spans="1:2" ht="12.75" hidden="1" customHeight="1">
      <c r="A90" s="46">
        <v>8</v>
      </c>
      <c r="B90" s="46" t="s">
        <v>791</v>
      </c>
    </row>
    <row r="91" spans="1:2" ht="12.75" hidden="1" customHeight="1">
      <c r="A91" s="46">
        <v>9</v>
      </c>
      <c r="B91" s="46" t="s">
        <v>792</v>
      </c>
    </row>
    <row r="92" spans="1:2" ht="12.75" hidden="1" customHeight="1">
      <c r="A92" s="46">
        <v>10</v>
      </c>
      <c r="B92" s="46" t="s">
        <v>793</v>
      </c>
    </row>
    <row r="93" spans="1:2" ht="12.75" hidden="1" customHeight="1">
      <c r="A93" s="46">
        <v>11</v>
      </c>
      <c r="B93" s="46" t="s">
        <v>794</v>
      </c>
    </row>
    <row r="94" spans="1:2" ht="12.75" hidden="1" customHeight="1">
      <c r="A94" s="46">
        <v>12</v>
      </c>
      <c r="B94" s="46" t="s">
        <v>795</v>
      </c>
    </row>
    <row r="95" spans="1:2" ht="12.75" hidden="1" customHeight="1">
      <c r="A95" s="46">
        <v>13</v>
      </c>
      <c r="B95" s="46" t="s">
        <v>796</v>
      </c>
    </row>
    <row r="96" spans="1:2" ht="12.75" hidden="1" customHeight="1">
      <c r="A96" s="46">
        <v>14</v>
      </c>
      <c r="B96" s="46" t="s">
        <v>797</v>
      </c>
    </row>
    <row r="97" spans="1:5" ht="12.75" hidden="1" customHeight="1">
      <c r="A97" s="46">
        <v>15</v>
      </c>
      <c r="B97" s="46" t="s">
        <v>798</v>
      </c>
    </row>
    <row r="98" spans="1:5" ht="12.75" hidden="1" customHeight="1">
      <c r="A98" s="46">
        <v>16</v>
      </c>
      <c r="B98" s="46" t="s">
        <v>799</v>
      </c>
    </row>
    <row r="99" spans="1:5" ht="12.75" hidden="1" customHeight="1">
      <c r="A99" s="46">
        <v>17</v>
      </c>
      <c r="B99" s="46" t="s">
        <v>800</v>
      </c>
    </row>
    <row r="100" spans="1:5" ht="12.75" hidden="1" customHeight="1">
      <c r="A100" s="46">
        <v>18</v>
      </c>
      <c r="B100" s="46" t="s">
        <v>801</v>
      </c>
    </row>
    <row r="101" spans="1:5" ht="12.75" hidden="1" customHeight="1">
      <c r="A101" s="46">
        <v>19</v>
      </c>
      <c r="B101" s="46" t="s">
        <v>802</v>
      </c>
    </row>
    <row r="102" spans="1:5" ht="12.75" hidden="1" customHeight="1">
      <c r="A102" s="46">
        <v>20</v>
      </c>
      <c r="B102" s="46" t="s">
        <v>898</v>
      </c>
    </row>
    <row r="103" spans="1:5" ht="12.75" hidden="1" customHeight="1">
      <c r="A103" s="46">
        <v>21</v>
      </c>
      <c r="B103" s="46" t="s">
        <v>1316</v>
      </c>
    </row>
    <row r="104" spans="1:5" ht="12.75" hidden="1" customHeight="1"/>
    <row r="105" spans="1:5" ht="12.75" hidden="1" customHeight="1"/>
    <row r="106" spans="1:5" ht="12.75" hidden="1" customHeight="1"/>
    <row r="107" spans="1:5" ht="12.75" hidden="1" customHeight="1">
      <c r="A107" s="1">
        <v>1</v>
      </c>
      <c r="B107" s="1" t="s">
        <v>2816</v>
      </c>
      <c r="C107" s="1">
        <v>16</v>
      </c>
      <c r="E107" s="44">
        <v>111</v>
      </c>
    </row>
    <row r="108" spans="1:5" ht="12.75" hidden="1" customHeight="1">
      <c r="A108" s="1">
        <v>2</v>
      </c>
      <c r="B108" s="1" t="s">
        <v>2817</v>
      </c>
      <c r="C108" s="1">
        <v>14</v>
      </c>
      <c r="E108" s="44">
        <v>112</v>
      </c>
    </row>
    <row r="109" spans="1:5" ht="12.75" hidden="1" customHeight="1">
      <c r="A109" s="1">
        <v>3</v>
      </c>
      <c r="B109" s="1" t="s">
        <v>2818</v>
      </c>
      <c r="C109" s="1">
        <v>16</v>
      </c>
      <c r="E109" s="44">
        <v>113</v>
      </c>
    </row>
    <row r="110" spans="1:5" ht="12.75" hidden="1" customHeight="1">
      <c r="A110" s="1">
        <v>4</v>
      </c>
      <c r="B110" s="1" t="s">
        <v>2819</v>
      </c>
      <c r="C110" s="1">
        <v>8</v>
      </c>
      <c r="E110" s="44">
        <v>114</v>
      </c>
    </row>
    <row r="111" spans="1:5" ht="12.75" hidden="1" customHeight="1">
      <c r="A111" s="1">
        <v>5</v>
      </c>
      <c r="B111" s="1" t="s">
        <v>2820</v>
      </c>
      <c r="C111" s="1">
        <v>18</v>
      </c>
      <c r="E111" s="44">
        <v>115</v>
      </c>
    </row>
    <row r="112" spans="1:5" ht="12.75" hidden="1" customHeight="1">
      <c r="A112" s="1">
        <v>6</v>
      </c>
      <c r="B112" s="1" t="s">
        <v>2821</v>
      </c>
      <c r="C112" s="1">
        <v>18</v>
      </c>
      <c r="E112" s="44">
        <v>116</v>
      </c>
    </row>
    <row r="113" spans="1:5" ht="12.75" hidden="1" customHeight="1">
      <c r="A113" s="1">
        <v>7</v>
      </c>
      <c r="B113" s="1" t="s">
        <v>2822</v>
      </c>
      <c r="C113" s="1">
        <v>4</v>
      </c>
      <c r="E113" s="44">
        <v>119</v>
      </c>
    </row>
    <row r="114" spans="1:5" ht="12.75" hidden="1" customHeight="1">
      <c r="A114" s="1">
        <v>8</v>
      </c>
      <c r="B114" s="1" t="s">
        <v>2823</v>
      </c>
      <c r="C114" s="1">
        <v>8</v>
      </c>
      <c r="E114" s="44">
        <v>121</v>
      </c>
    </row>
    <row r="115" spans="1:5" ht="12.75" hidden="1" customHeight="1">
      <c r="A115" s="1">
        <v>9</v>
      </c>
      <c r="B115" s="1" t="s">
        <v>2824</v>
      </c>
      <c r="C115" s="1">
        <v>17</v>
      </c>
      <c r="E115" s="44">
        <v>122</v>
      </c>
    </row>
    <row r="116" spans="1:5" ht="12.75" hidden="1" customHeight="1">
      <c r="A116" s="1">
        <v>10</v>
      </c>
      <c r="B116" s="1" t="s">
        <v>2825</v>
      </c>
      <c r="C116" s="1">
        <v>12</v>
      </c>
      <c r="E116" s="44">
        <v>123</v>
      </c>
    </row>
    <row r="117" spans="1:5" ht="12.75" hidden="1" customHeight="1">
      <c r="A117" s="1">
        <v>11</v>
      </c>
      <c r="B117" s="1" t="s">
        <v>2826</v>
      </c>
      <c r="C117" s="1">
        <v>2</v>
      </c>
      <c r="E117" s="44">
        <v>124</v>
      </c>
    </row>
    <row r="118" spans="1:5" ht="12.75" hidden="1" customHeight="1">
      <c r="A118" s="1">
        <v>12</v>
      </c>
      <c r="B118" s="1" t="s">
        <v>2827</v>
      </c>
      <c r="C118" s="1">
        <v>5</v>
      </c>
      <c r="E118" s="44">
        <v>125</v>
      </c>
    </row>
    <row r="119" spans="1:5" ht="12.75" hidden="1" customHeight="1">
      <c r="A119" s="1">
        <v>13</v>
      </c>
      <c r="B119" s="1" t="s">
        <v>2828</v>
      </c>
      <c r="C119" s="1">
        <v>14</v>
      </c>
      <c r="E119" s="44">
        <v>125</v>
      </c>
    </row>
    <row r="120" spans="1:5" ht="12.75" hidden="1" customHeight="1">
      <c r="A120" s="1">
        <v>15</v>
      </c>
      <c r="B120" s="1" t="s">
        <v>2829</v>
      </c>
      <c r="C120" s="1">
        <v>20</v>
      </c>
      <c r="E120" s="44">
        <v>126</v>
      </c>
    </row>
    <row r="121" spans="1:5" ht="12.75" hidden="1" customHeight="1">
      <c r="A121" s="1">
        <v>16</v>
      </c>
      <c r="B121" s="1" t="s">
        <v>2830</v>
      </c>
      <c r="C121" s="1">
        <v>14</v>
      </c>
      <c r="E121" s="44">
        <v>127</v>
      </c>
    </row>
    <row r="122" spans="1:5" ht="12.75" hidden="1" customHeight="1">
      <c r="A122" s="1">
        <v>17</v>
      </c>
      <c r="B122" s="1" t="s">
        <v>2831</v>
      </c>
      <c r="C122" s="1">
        <v>13</v>
      </c>
      <c r="E122" s="44">
        <v>128</v>
      </c>
    </row>
    <row r="123" spans="1:5" ht="12.75" hidden="1" customHeight="1">
      <c r="A123" s="1">
        <v>18</v>
      </c>
      <c r="B123" s="1" t="s">
        <v>1576</v>
      </c>
      <c r="C123" s="1">
        <v>7</v>
      </c>
      <c r="E123" s="44">
        <v>129</v>
      </c>
    </row>
    <row r="124" spans="1:5" ht="12.75" hidden="1" customHeight="1">
      <c r="A124" s="1">
        <v>19</v>
      </c>
      <c r="B124" s="1" t="s">
        <v>1020</v>
      </c>
      <c r="C124" s="1">
        <v>5</v>
      </c>
      <c r="E124" s="44">
        <v>130</v>
      </c>
    </row>
    <row r="125" spans="1:5" ht="12.75" hidden="1" customHeight="1">
      <c r="A125" s="1">
        <v>20</v>
      </c>
      <c r="B125" s="1" t="s">
        <v>1021</v>
      </c>
      <c r="C125" s="1">
        <v>13</v>
      </c>
      <c r="E125" s="44">
        <v>141</v>
      </c>
    </row>
    <row r="126" spans="1:5" ht="12.75" hidden="1" customHeight="1">
      <c r="A126" s="1">
        <v>21</v>
      </c>
      <c r="B126" s="1" t="s">
        <v>1022</v>
      </c>
      <c r="C126" s="1">
        <v>14</v>
      </c>
      <c r="E126" s="44">
        <v>142</v>
      </c>
    </row>
    <row r="127" spans="1:5" ht="12.75" hidden="1" customHeight="1">
      <c r="A127" s="1">
        <v>22</v>
      </c>
      <c r="B127" s="1" t="s">
        <v>1023</v>
      </c>
      <c r="C127" s="1">
        <v>13</v>
      </c>
      <c r="E127" s="44">
        <v>143</v>
      </c>
    </row>
    <row r="128" spans="1:5" ht="12.75" hidden="1" customHeight="1">
      <c r="A128" s="1">
        <v>23</v>
      </c>
      <c r="B128" s="1" t="s">
        <v>1024</v>
      </c>
      <c r="C128" s="1">
        <v>14</v>
      </c>
      <c r="E128" s="44">
        <v>144</v>
      </c>
    </row>
    <row r="129" spans="1:5" ht="12.75" hidden="1" customHeight="1">
      <c r="A129" s="1">
        <v>24</v>
      </c>
      <c r="B129" s="1" t="s">
        <v>1025</v>
      </c>
      <c r="C129" s="1">
        <v>7</v>
      </c>
      <c r="E129" s="44">
        <v>145</v>
      </c>
    </row>
    <row r="130" spans="1:5" ht="12.75" hidden="1" customHeight="1">
      <c r="A130" s="1">
        <v>25</v>
      </c>
      <c r="B130" s="1" t="s">
        <v>1026</v>
      </c>
      <c r="C130" s="1">
        <v>19</v>
      </c>
      <c r="E130" s="44">
        <v>146</v>
      </c>
    </row>
    <row r="131" spans="1:5" ht="12.75" hidden="1" customHeight="1">
      <c r="A131" s="1">
        <v>26</v>
      </c>
      <c r="B131" s="1" t="s">
        <v>1027</v>
      </c>
      <c r="C131" s="1">
        <v>16</v>
      </c>
      <c r="E131" s="44">
        <v>147</v>
      </c>
    </row>
    <row r="132" spans="1:5" ht="12.75" hidden="1" customHeight="1">
      <c r="A132" s="1">
        <v>27</v>
      </c>
      <c r="B132" s="1" t="s">
        <v>1028</v>
      </c>
      <c r="C132" s="1">
        <v>17</v>
      </c>
      <c r="E132" s="44">
        <v>149</v>
      </c>
    </row>
    <row r="133" spans="1:5" ht="12.75" hidden="1" customHeight="1">
      <c r="A133" s="1">
        <v>29</v>
      </c>
      <c r="B133" s="1" t="s">
        <v>1029</v>
      </c>
      <c r="C133" s="1">
        <v>16</v>
      </c>
      <c r="E133" s="44">
        <v>150</v>
      </c>
    </row>
    <row r="134" spans="1:5" ht="12.75" hidden="1" customHeight="1">
      <c r="A134" s="1">
        <v>30</v>
      </c>
      <c r="B134" s="1" t="s">
        <v>1030</v>
      </c>
      <c r="C134" s="1">
        <v>4</v>
      </c>
      <c r="E134" s="44">
        <v>161</v>
      </c>
    </row>
    <row r="135" spans="1:5" ht="12.75" hidden="1" customHeight="1">
      <c r="A135" s="1">
        <v>32</v>
      </c>
      <c r="B135" s="1" t="s">
        <v>1031</v>
      </c>
      <c r="C135" s="1">
        <v>16</v>
      </c>
      <c r="E135" s="44">
        <v>162</v>
      </c>
    </row>
    <row r="136" spans="1:5" ht="12.75" hidden="1" customHeight="1">
      <c r="A136" s="1">
        <v>33</v>
      </c>
      <c r="B136" s="1" t="s">
        <v>1032</v>
      </c>
      <c r="C136" s="1">
        <v>1</v>
      </c>
      <c r="E136" s="44">
        <v>163</v>
      </c>
    </row>
    <row r="137" spans="1:5" ht="12.75" hidden="1" customHeight="1">
      <c r="A137" s="1">
        <v>34</v>
      </c>
      <c r="B137" s="1" t="s">
        <v>1033</v>
      </c>
      <c r="C137" s="1">
        <v>1</v>
      </c>
      <c r="E137" s="44">
        <v>164</v>
      </c>
    </row>
    <row r="138" spans="1:5" ht="12.75" hidden="1" customHeight="1">
      <c r="A138" s="1">
        <v>35</v>
      </c>
      <c r="B138" s="1" t="s">
        <v>1102</v>
      </c>
      <c r="C138" s="1">
        <v>11</v>
      </c>
      <c r="E138" s="44">
        <v>170</v>
      </c>
    </row>
    <row r="139" spans="1:5" ht="12.75" hidden="1" customHeight="1">
      <c r="A139" s="1">
        <v>36</v>
      </c>
      <c r="B139" s="1" t="s">
        <v>1103</v>
      </c>
      <c r="C139" s="1">
        <v>5</v>
      </c>
      <c r="E139" s="44">
        <v>210</v>
      </c>
    </row>
    <row r="140" spans="1:5" ht="12.75" hidden="1" customHeight="1">
      <c r="A140" s="1">
        <v>37</v>
      </c>
      <c r="B140" s="1" t="s">
        <v>1104</v>
      </c>
      <c r="C140" s="1">
        <v>9</v>
      </c>
      <c r="E140" s="44">
        <v>220</v>
      </c>
    </row>
    <row r="141" spans="1:5" ht="12.75" hidden="1" customHeight="1">
      <c r="A141" s="1">
        <v>38</v>
      </c>
      <c r="B141" s="1" t="s">
        <v>1105</v>
      </c>
      <c r="C141" s="1">
        <v>8</v>
      </c>
      <c r="E141" s="44">
        <v>230</v>
      </c>
    </row>
    <row r="142" spans="1:5" ht="12.75" hidden="1" customHeight="1">
      <c r="A142" s="1">
        <v>39</v>
      </c>
      <c r="B142" s="1" t="s">
        <v>1106</v>
      </c>
      <c r="C142" s="1">
        <v>12</v>
      </c>
      <c r="E142" s="44">
        <v>240</v>
      </c>
    </row>
    <row r="143" spans="1:5" ht="12.75" hidden="1" customHeight="1">
      <c r="A143" s="1">
        <v>40</v>
      </c>
      <c r="B143" s="1" t="s">
        <v>1107</v>
      </c>
      <c r="C143" s="1">
        <v>18</v>
      </c>
      <c r="E143" s="44">
        <v>311</v>
      </c>
    </row>
    <row r="144" spans="1:5" ht="12.75" hidden="1" customHeight="1">
      <c r="A144" s="1">
        <v>41</v>
      </c>
      <c r="B144" s="1" t="s">
        <v>1214</v>
      </c>
      <c r="C144" s="1">
        <v>2</v>
      </c>
      <c r="E144" s="44">
        <v>312</v>
      </c>
    </row>
    <row r="145" spans="1:5" ht="12.75" hidden="1" customHeight="1">
      <c r="A145" s="1">
        <v>42</v>
      </c>
      <c r="B145" s="1" t="s">
        <v>1215</v>
      </c>
      <c r="C145" s="1">
        <v>18</v>
      </c>
      <c r="E145" s="44">
        <v>321</v>
      </c>
    </row>
    <row r="146" spans="1:5" ht="12.75" hidden="1" customHeight="1">
      <c r="A146" s="1">
        <v>43</v>
      </c>
      <c r="B146" s="1" t="s">
        <v>1216</v>
      </c>
      <c r="C146" s="1">
        <v>18</v>
      </c>
      <c r="E146" s="44">
        <v>322</v>
      </c>
    </row>
    <row r="147" spans="1:5" ht="12.75" hidden="1" customHeight="1">
      <c r="A147" s="1">
        <v>44</v>
      </c>
      <c r="B147" s="1" t="s">
        <v>1217</v>
      </c>
      <c r="C147" s="1">
        <v>16</v>
      </c>
      <c r="E147" s="44">
        <v>510</v>
      </c>
    </row>
    <row r="148" spans="1:5" ht="12.75" hidden="1" customHeight="1">
      <c r="A148" s="1">
        <v>46</v>
      </c>
      <c r="B148" s="1" t="s">
        <v>1218</v>
      </c>
      <c r="C148" s="1">
        <v>12</v>
      </c>
      <c r="E148" s="44">
        <v>520</v>
      </c>
    </row>
    <row r="149" spans="1:5" ht="12.75" hidden="1" customHeight="1">
      <c r="A149" s="1">
        <v>47</v>
      </c>
      <c r="B149" s="1" t="s">
        <v>1219</v>
      </c>
      <c r="C149" s="1">
        <v>18</v>
      </c>
      <c r="E149" s="44">
        <v>610</v>
      </c>
    </row>
    <row r="150" spans="1:5" ht="12.75" hidden="1" customHeight="1">
      <c r="A150" s="1">
        <v>48</v>
      </c>
      <c r="B150" s="1" t="s">
        <v>1220</v>
      </c>
      <c r="C150" s="1">
        <v>5</v>
      </c>
      <c r="E150" s="44">
        <v>620</v>
      </c>
    </row>
    <row r="151" spans="1:5" ht="12.75" hidden="1" customHeight="1">
      <c r="A151" s="1">
        <v>49</v>
      </c>
      <c r="B151" s="1" t="s">
        <v>62</v>
      </c>
      <c r="C151" s="1">
        <v>4</v>
      </c>
      <c r="E151" s="44">
        <v>710</v>
      </c>
    </row>
    <row r="152" spans="1:5" ht="12.75" hidden="1" customHeight="1">
      <c r="A152" s="1">
        <v>50</v>
      </c>
      <c r="B152" s="1" t="s">
        <v>63</v>
      </c>
      <c r="C152" s="1">
        <v>17</v>
      </c>
      <c r="E152" s="44">
        <v>721</v>
      </c>
    </row>
    <row r="153" spans="1:5" ht="12.75" hidden="1" customHeight="1">
      <c r="A153" s="1">
        <v>51</v>
      </c>
      <c r="B153" s="1" t="s">
        <v>64</v>
      </c>
      <c r="C153" s="1">
        <v>15</v>
      </c>
      <c r="E153" s="44">
        <v>729</v>
      </c>
    </row>
    <row r="154" spans="1:5" ht="12.75" hidden="1" customHeight="1">
      <c r="A154" s="1">
        <v>52</v>
      </c>
      <c r="B154" s="1" t="s">
        <v>65</v>
      </c>
      <c r="C154" s="1">
        <v>8</v>
      </c>
      <c r="E154" s="44">
        <v>811</v>
      </c>
    </row>
    <row r="155" spans="1:5" ht="12.75" hidden="1" customHeight="1">
      <c r="A155" s="1">
        <v>53</v>
      </c>
      <c r="B155" s="1" t="s">
        <v>66</v>
      </c>
      <c r="C155" s="1">
        <v>8</v>
      </c>
      <c r="E155" s="44">
        <v>812</v>
      </c>
    </row>
    <row r="156" spans="1:5" ht="12.75" hidden="1" customHeight="1">
      <c r="A156" s="1">
        <v>54</v>
      </c>
      <c r="B156" s="1" t="s">
        <v>67</v>
      </c>
      <c r="C156" s="1">
        <v>10</v>
      </c>
      <c r="E156" s="44">
        <v>891</v>
      </c>
    </row>
    <row r="157" spans="1:5" ht="12.75" hidden="1" customHeight="1">
      <c r="A157" s="1">
        <v>55</v>
      </c>
      <c r="B157" s="1" t="s">
        <v>68</v>
      </c>
      <c r="C157" s="1">
        <v>8</v>
      </c>
      <c r="E157" s="44">
        <v>892</v>
      </c>
    </row>
    <row r="158" spans="1:5" ht="12.75" hidden="1" customHeight="1">
      <c r="A158" s="1">
        <v>56</v>
      </c>
      <c r="B158" s="1" t="s">
        <v>69</v>
      </c>
      <c r="C158" s="1">
        <v>10</v>
      </c>
      <c r="E158" s="44">
        <v>893</v>
      </c>
    </row>
    <row r="159" spans="1:5" ht="12.75" hidden="1" customHeight="1">
      <c r="A159" s="1">
        <v>57</v>
      </c>
      <c r="B159" s="1" t="s">
        <v>70</v>
      </c>
      <c r="C159" s="1">
        <v>10</v>
      </c>
      <c r="E159" s="44">
        <v>899</v>
      </c>
    </row>
    <row r="160" spans="1:5" ht="12.75" hidden="1" customHeight="1">
      <c r="A160" s="1">
        <v>58</v>
      </c>
      <c r="B160" s="1" t="s">
        <v>71</v>
      </c>
      <c r="C160" s="1">
        <v>11</v>
      </c>
      <c r="E160" s="44">
        <v>910</v>
      </c>
    </row>
    <row r="161" spans="1:5" ht="12.75" hidden="1" customHeight="1">
      <c r="A161" s="1">
        <v>60</v>
      </c>
      <c r="B161" s="1" t="s">
        <v>72</v>
      </c>
      <c r="C161" s="1">
        <v>20</v>
      </c>
      <c r="E161" s="44">
        <v>990</v>
      </c>
    </row>
    <row r="162" spans="1:5" ht="12.75" hidden="1" customHeight="1">
      <c r="A162" s="1">
        <v>61</v>
      </c>
      <c r="B162" s="1" t="s">
        <v>73</v>
      </c>
      <c r="C162" s="1">
        <v>8</v>
      </c>
      <c r="E162" s="44">
        <v>1011</v>
      </c>
    </row>
    <row r="163" spans="1:5" ht="12.75" hidden="1" customHeight="1">
      <c r="A163" s="1">
        <v>63</v>
      </c>
      <c r="B163" s="1" t="s">
        <v>74</v>
      </c>
      <c r="C163" s="1">
        <v>7</v>
      </c>
      <c r="E163" s="44">
        <v>1012</v>
      </c>
    </row>
    <row r="164" spans="1:5" ht="12.75" hidden="1" customHeight="1">
      <c r="A164" s="1">
        <v>64</v>
      </c>
      <c r="B164" s="1" t="s">
        <v>75</v>
      </c>
      <c r="C164" s="1">
        <v>14</v>
      </c>
      <c r="E164" s="44">
        <v>1013</v>
      </c>
    </row>
    <row r="165" spans="1:5" ht="12.75" hidden="1" customHeight="1">
      <c r="A165" s="1">
        <v>65</v>
      </c>
      <c r="B165" s="1" t="s">
        <v>76</v>
      </c>
      <c r="C165" s="1">
        <v>14</v>
      </c>
      <c r="E165" s="44">
        <v>1020</v>
      </c>
    </row>
    <row r="166" spans="1:5" ht="12.75" hidden="1" customHeight="1">
      <c r="A166" s="1">
        <v>66</v>
      </c>
      <c r="B166" s="1" t="s">
        <v>3197</v>
      </c>
      <c r="C166" s="1">
        <v>14</v>
      </c>
      <c r="E166" s="44">
        <v>1031</v>
      </c>
    </row>
    <row r="167" spans="1:5" ht="12.75" hidden="1" customHeight="1">
      <c r="A167" s="1">
        <v>67</v>
      </c>
      <c r="B167" s="1" t="s">
        <v>3198</v>
      </c>
      <c r="C167" s="1">
        <v>7</v>
      </c>
      <c r="E167" s="44">
        <v>1032</v>
      </c>
    </row>
    <row r="168" spans="1:5" ht="12.75" hidden="1" customHeight="1">
      <c r="A168" s="1">
        <v>68</v>
      </c>
      <c r="B168" s="1" t="s">
        <v>3199</v>
      </c>
      <c r="C168" s="1">
        <v>12</v>
      </c>
      <c r="E168" s="44">
        <v>1039</v>
      </c>
    </row>
    <row r="169" spans="1:5" ht="12.75" hidden="1" customHeight="1">
      <c r="A169" s="1">
        <v>69</v>
      </c>
      <c r="B169" s="1" t="s">
        <v>3200</v>
      </c>
      <c r="C169" s="1">
        <v>8</v>
      </c>
      <c r="E169" s="44">
        <v>1041</v>
      </c>
    </row>
    <row r="170" spans="1:5" ht="12.75" hidden="1" customHeight="1">
      <c r="A170" s="1">
        <v>70</v>
      </c>
      <c r="B170" s="1" t="s">
        <v>3201</v>
      </c>
      <c r="C170" s="1">
        <v>2</v>
      </c>
      <c r="E170" s="44">
        <v>1042</v>
      </c>
    </row>
    <row r="171" spans="1:5" ht="12.75" hidden="1" customHeight="1">
      <c r="A171" s="1">
        <v>71</v>
      </c>
      <c r="B171" s="1" t="s">
        <v>3202</v>
      </c>
      <c r="C171" s="1">
        <v>7</v>
      </c>
      <c r="E171" s="44">
        <v>1051</v>
      </c>
    </row>
    <row r="172" spans="1:5" ht="12.75" hidden="1" customHeight="1">
      <c r="A172" s="1">
        <v>72</v>
      </c>
      <c r="B172" s="1" t="s">
        <v>3203</v>
      </c>
      <c r="C172" s="1">
        <v>17</v>
      </c>
      <c r="E172" s="44">
        <v>1052</v>
      </c>
    </row>
    <row r="173" spans="1:5" ht="12.75" hidden="1" customHeight="1">
      <c r="A173" s="1">
        <v>74</v>
      </c>
      <c r="B173" s="1" t="s">
        <v>3204</v>
      </c>
      <c r="C173" s="1">
        <v>8</v>
      </c>
      <c r="E173" s="44">
        <v>1061</v>
      </c>
    </row>
    <row r="174" spans="1:5" ht="12.75" hidden="1" customHeight="1">
      <c r="A174" s="1">
        <v>75</v>
      </c>
      <c r="B174" s="1" t="s">
        <v>3205</v>
      </c>
      <c r="C174" s="1">
        <v>20</v>
      </c>
      <c r="E174" s="44">
        <v>1062</v>
      </c>
    </row>
    <row r="175" spans="1:5" ht="12.75" hidden="1" customHeight="1">
      <c r="A175" s="1">
        <v>77</v>
      </c>
      <c r="B175" s="1" t="s">
        <v>3206</v>
      </c>
      <c r="C175" s="1">
        <v>17</v>
      </c>
      <c r="E175" s="44">
        <v>1071</v>
      </c>
    </row>
    <row r="176" spans="1:5" ht="12.75" hidden="1" customHeight="1">
      <c r="A176" s="1">
        <v>78</v>
      </c>
      <c r="B176" s="1" t="s">
        <v>3207</v>
      </c>
      <c r="C176" s="1">
        <v>20</v>
      </c>
      <c r="E176" s="44">
        <v>1072</v>
      </c>
    </row>
    <row r="177" spans="1:5" ht="12.75" hidden="1" customHeight="1">
      <c r="A177" s="1">
        <v>79</v>
      </c>
      <c r="B177" s="1" t="s">
        <v>3208</v>
      </c>
      <c r="C177" s="1">
        <v>2</v>
      </c>
      <c r="E177" s="44">
        <v>1073</v>
      </c>
    </row>
    <row r="178" spans="1:5" ht="12.75" hidden="1" customHeight="1">
      <c r="A178" s="1">
        <v>80</v>
      </c>
      <c r="B178" s="1" t="s">
        <v>3209</v>
      </c>
      <c r="C178" s="1">
        <v>5</v>
      </c>
      <c r="E178" s="44">
        <v>1081</v>
      </c>
    </row>
    <row r="179" spans="1:5" ht="12.75" hidden="1" customHeight="1">
      <c r="A179" s="1">
        <v>81</v>
      </c>
      <c r="B179" s="1" t="s">
        <v>3210</v>
      </c>
      <c r="C179" s="1">
        <v>12</v>
      </c>
      <c r="E179" s="44">
        <v>1082</v>
      </c>
    </row>
    <row r="180" spans="1:5" ht="12.75" hidden="1" customHeight="1">
      <c r="A180" s="1">
        <v>82</v>
      </c>
      <c r="B180" s="1" t="s">
        <v>1259</v>
      </c>
      <c r="C180" s="1">
        <v>20</v>
      </c>
      <c r="E180" s="44">
        <v>1083</v>
      </c>
    </row>
    <row r="181" spans="1:5" ht="12.75" hidden="1" customHeight="1">
      <c r="A181" s="1">
        <v>83</v>
      </c>
      <c r="B181" s="1" t="s">
        <v>1260</v>
      </c>
      <c r="C181" s="1">
        <v>3</v>
      </c>
      <c r="E181" s="44">
        <v>1084</v>
      </c>
    </row>
    <row r="182" spans="1:5" ht="12.75" hidden="1" customHeight="1">
      <c r="A182" s="1">
        <v>84</v>
      </c>
      <c r="B182" s="1" t="s">
        <v>1261</v>
      </c>
      <c r="C182" s="1">
        <v>9</v>
      </c>
      <c r="E182" s="44">
        <v>1085</v>
      </c>
    </row>
    <row r="183" spans="1:5" ht="12.75" hidden="1" customHeight="1">
      <c r="A183" s="1">
        <v>85</v>
      </c>
      <c r="B183" s="1" t="s">
        <v>1262</v>
      </c>
      <c r="C183" s="1">
        <v>5</v>
      </c>
      <c r="E183" s="44">
        <v>1086</v>
      </c>
    </row>
    <row r="184" spans="1:5" ht="12.75" hidden="1" customHeight="1">
      <c r="A184" s="1">
        <v>86</v>
      </c>
      <c r="B184" s="1" t="s">
        <v>1263</v>
      </c>
      <c r="C184" s="1">
        <v>14</v>
      </c>
      <c r="E184" s="44">
        <v>1089</v>
      </c>
    </row>
    <row r="185" spans="1:5" ht="12.75" hidden="1" customHeight="1">
      <c r="A185" s="1">
        <v>87</v>
      </c>
      <c r="B185" s="1" t="s">
        <v>1264</v>
      </c>
      <c r="C185" s="1">
        <v>17</v>
      </c>
      <c r="E185" s="44">
        <v>1091</v>
      </c>
    </row>
    <row r="186" spans="1:5" ht="12.75" hidden="1" customHeight="1">
      <c r="A186" s="1">
        <v>88</v>
      </c>
      <c r="B186" s="1" t="s">
        <v>1265</v>
      </c>
      <c r="C186" s="1">
        <v>17</v>
      </c>
      <c r="E186" s="44">
        <v>1092</v>
      </c>
    </row>
    <row r="187" spans="1:5" ht="12.75" hidden="1" customHeight="1">
      <c r="A187" s="1">
        <v>89</v>
      </c>
      <c r="B187" s="1" t="s">
        <v>1266</v>
      </c>
      <c r="C187" s="1">
        <v>20</v>
      </c>
      <c r="E187" s="44">
        <v>1101</v>
      </c>
    </row>
    <row r="188" spans="1:5" ht="12.75" hidden="1" customHeight="1">
      <c r="A188" s="1">
        <v>90</v>
      </c>
      <c r="B188" s="1" t="s">
        <v>1267</v>
      </c>
      <c r="C188" s="1">
        <v>4</v>
      </c>
      <c r="E188" s="44">
        <v>1102</v>
      </c>
    </row>
    <row r="189" spans="1:5" ht="12.75" hidden="1" customHeight="1">
      <c r="A189" s="1">
        <v>91</v>
      </c>
      <c r="B189" s="1" t="s">
        <v>3410</v>
      </c>
      <c r="C189" s="1">
        <v>14</v>
      </c>
      <c r="E189" s="44">
        <v>1103</v>
      </c>
    </row>
    <row r="190" spans="1:5" ht="12.75" hidden="1" customHeight="1">
      <c r="A190" s="1">
        <v>92</v>
      </c>
      <c r="B190" s="1" t="s">
        <v>3411</v>
      </c>
      <c r="C190" s="1">
        <v>16</v>
      </c>
      <c r="E190" s="44">
        <v>1104</v>
      </c>
    </row>
    <row r="191" spans="1:5" ht="12.75" hidden="1" customHeight="1">
      <c r="A191" s="1">
        <v>94</v>
      </c>
      <c r="B191" s="1" t="s">
        <v>3412</v>
      </c>
      <c r="C191" s="1">
        <v>14</v>
      </c>
      <c r="E191" s="44">
        <v>1105</v>
      </c>
    </row>
    <row r="192" spans="1:5" ht="12.75" hidden="1" customHeight="1">
      <c r="A192" s="1">
        <v>95</v>
      </c>
      <c r="B192" s="1" t="s">
        <v>3413</v>
      </c>
      <c r="C192" s="1">
        <v>15</v>
      </c>
      <c r="E192" s="44">
        <v>1106</v>
      </c>
    </row>
    <row r="193" spans="1:5" ht="12.75" hidden="1" customHeight="1">
      <c r="A193" s="1">
        <v>96</v>
      </c>
      <c r="B193" s="1" t="s">
        <v>3414</v>
      </c>
      <c r="C193" s="1">
        <v>6</v>
      </c>
      <c r="E193" s="44">
        <v>1107</v>
      </c>
    </row>
    <row r="194" spans="1:5" ht="12.75" hidden="1" customHeight="1">
      <c r="A194" s="1">
        <v>97</v>
      </c>
      <c r="B194" s="1" t="s">
        <v>3415</v>
      </c>
      <c r="C194" s="1">
        <v>1</v>
      </c>
      <c r="E194" s="44">
        <v>1200</v>
      </c>
    </row>
    <row r="195" spans="1:5" ht="12.75" hidden="1" customHeight="1">
      <c r="A195" s="1">
        <v>98</v>
      </c>
      <c r="B195" s="1" t="s">
        <v>3416</v>
      </c>
      <c r="C195" s="1">
        <v>19</v>
      </c>
      <c r="E195" s="44">
        <v>1310</v>
      </c>
    </row>
    <row r="196" spans="1:5" ht="12.75" hidden="1" customHeight="1">
      <c r="A196" s="1">
        <v>99</v>
      </c>
      <c r="B196" s="1" t="s">
        <v>3417</v>
      </c>
      <c r="C196" s="1">
        <v>4</v>
      </c>
      <c r="E196" s="44">
        <v>1320</v>
      </c>
    </row>
    <row r="197" spans="1:5" ht="12.75" hidden="1" customHeight="1">
      <c r="A197" s="1">
        <v>100</v>
      </c>
      <c r="B197" s="1" t="s">
        <v>3418</v>
      </c>
      <c r="C197" s="1">
        <v>17</v>
      </c>
      <c r="E197" s="44">
        <v>1330</v>
      </c>
    </row>
    <row r="198" spans="1:5" ht="12.75" hidden="1" customHeight="1">
      <c r="A198" s="1">
        <v>101</v>
      </c>
      <c r="B198" s="1" t="s">
        <v>3419</v>
      </c>
      <c r="C198" s="1">
        <v>1</v>
      </c>
      <c r="E198" s="44">
        <v>1391</v>
      </c>
    </row>
    <row r="199" spans="1:5" ht="12.75" hidden="1" customHeight="1">
      <c r="A199" s="1">
        <v>102</v>
      </c>
      <c r="B199" s="1" t="s">
        <v>3420</v>
      </c>
      <c r="C199" s="1">
        <v>3</v>
      </c>
      <c r="E199" s="44">
        <v>1392</v>
      </c>
    </row>
    <row r="200" spans="1:5" ht="12.75" hidden="1" customHeight="1">
      <c r="A200" s="1">
        <v>103</v>
      </c>
      <c r="B200" s="1" t="s">
        <v>946</v>
      </c>
      <c r="C200" s="1">
        <v>14</v>
      </c>
      <c r="E200" s="44">
        <v>1393</v>
      </c>
    </row>
    <row r="201" spans="1:5" ht="12.75" hidden="1" customHeight="1">
      <c r="A201" s="1">
        <v>104</v>
      </c>
      <c r="B201" s="1" t="s">
        <v>947</v>
      </c>
      <c r="C201" s="1">
        <v>6</v>
      </c>
      <c r="E201" s="44">
        <v>1394</v>
      </c>
    </row>
    <row r="202" spans="1:5" ht="12.75" hidden="1" customHeight="1">
      <c r="A202" s="1">
        <v>105</v>
      </c>
      <c r="B202" s="1" t="s">
        <v>948</v>
      </c>
      <c r="C202" s="1">
        <v>7</v>
      </c>
      <c r="E202" s="44">
        <v>1395</v>
      </c>
    </row>
    <row r="203" spans="1:5" ht="12.75" hidden="1" customHeight="1">
      <c r="A203" s="1">
        <v>106</v>
      </c>
      <c r="B203" s="1" t="s">
        <v>949</v>
      </c>
      <c r="C203" s="1">
        <v>14</v>
      </c>
      <c r="E203" s="44">
        <v>1396</v>
      </c>
    </row>
    <row r="204" spans="1:5" ht="12.75" hidden="1" customHeight="1">
      <c r="A204" s="1">
        <v>107</v>
      </c>
      <c r="B204" s="1" t="s">
        <v>950</v>
      </c>
      <c r="C204" s="1">
        <v>6</v>
      </c>
      <c r="E204" s="44">
        <v>1399</v>
      </c>
    </row>
    <row r="205" spans="1:5" ht="12.75" hidden="1" customHeight="1">
      <c r="A205" s="1">
        <v>108</v>
      </c>
      <c r="B205" s="1" t="s">
        <v>951</v>
      </c>
      <c r="C205" s="1">
        <v>2</v>
      </c>
      <c r="E205" s="44">
        <v>1411</v>
      </c>
    </row>
    <row r="206" spans="1:5" ht="12.75" hidden="1" customHeight="1">
      <c r="A206" s="1">
        <v>110</v>
      </c>
      <c r="B206" s="1" t="s">
        <v>952</v>
      </c>
      <c r="C206" s="1">
        <v>14</v>
      </c>
      <c r="E206" s="44">
        <v>1412</v>
      </c>
    </row>
    <row r="207" spans="1:5" ht="12.75" hidden="1" customHeight="1">
      <c r="A207" s="1">
        <v>111</v>
      </c>
      <c r="B207" s="1" t="s">
        <v>413</v>
      </c>
      <c r="C207" s="1">
        <v>14</v>
      </c>
      <c r="E207" s="44">
        <v>1413</v>
      </c>
    </row>
    <row r="208" spans="1:5" ht="12.75" hidden="1" customHeight="1">
      <c r="A208" s="1">
        <v>113</v>
      </c>
      <c r="B208" s="1" t="s">
        <v>414</v>
      </c>
      <c r="C208" s="1">
        <v>15</v>
      </c>
      <c r="E208" s="44">
        <v>1414</v>
      </c>
    </row>
    <row r="209" spans="1:5" ht="12.75" hidden="1" customHeight="1">
      <c r="A209" s="1">
        <v>114</v>
      </c>
      <c r="B209" s="1" t="s">
        <v>415</v>
      </c>
      <c r="C209" s="1">
        <v>1</v>
      </c>
      <c r="E209" s="44">
        <v>1419</v>
      </c>
    </row>
    <row r="210" spans="1:5" ht="12.75" hidden="1" customHeight="1">
      <c r="A210" s="1">
        <v>115</v>
      </c>
      <c r="B210" s="1" t="s">
        <v>1465</v>
      </c>
      <c r="C210" s="1">
        <v>6</v>
      </c>
      <c r="E210" s="44">
        <v>1420</v>
      </c>
    </row>
    <row r="211" spans="1:5" ht="12.75" hidden="1" customHeight="1">
      <c r="A211" s="1">
        <v>116</v>
      </c>
      <c r="B211" s="1" t="s">
        <v>2083</v>
      </c>
      <c r="C211" s="1">
        <v>14</v>
      </c>
      <c r="E211" s="44">
        <v>1431</v>
      </c>
    </row>
    <row r="212" spans="1:5" ht="12.75" hidden="1" customHeight="1">
      <c r="A212" s="1">
        <v>117</v>
      </c>
      <c r="B212" s="1" t="s">
        <v>2084</v>
      </c>
      <c r="C212" s="1">
        <v>8</v>
      </c>
      <c r="E212" s="44">
        <v>1439</v>
      </c>
    </row>
    <row r="213" spans="1:5" ht="12.75" hidden="1" customHeight="1">
      <c r="A213" s="1">
        <v>118</v>
      </c>
      <c r="B213" s="1" t="s">
        <v>1303</v>
      </c>
      <c r="C213" s="1">
        <v>12</v>
      </c>
      <c r="E213" s="44">
        <v>1511</v>
      </c>
    </row>
    <row r="214" spans="1:5" ht="12.75" hidden="1" customHeight="1">
      <c r="A214" s="1">
        <v>119</v>
      </c>
      <c r="B214" s="1" t="s">
        <v>1304</v>
      </c>
      <c r="C214" s="1">
        <v>7</v>
      </c>
      <c r="E214" s="44">
        <v>1512</v>
      </c>
    </row>
    <row r="215" spans="1:5" ht="12.75" hidden="1" customHeight="1">
      <c r="A215" s="1">
        <v>120</v>
      </c>
      <c r="B215" s="1" t="s">
        <v>1305</v>
      </c>
      <c r="C215" s="1">
        <v>4</v>
      </c>
      <c r="E215" s="44">
        <v>1520</v>
      </c>
    </row>
    <row r="216" spans="1:5" ht="12.75" hidden="1" customHeight="1">
      <c r="A216" s="1">
        <v>121</v>
      </c>
      <c r="B216" s="1" t="s">
        <v>1306</v>
      </c>
      <c r="C216" s="1">
        <v>3</v>
      </c>
      <c r="E216" s="44">
        <v>1610</v>
      </c>
    </row>
    <row r="217" spans="1:5" ht="12.75" hidden="1" customHeight="1">
      <c r="A217" s="1">
        <v>122</v>
      </c>
      <c r="B217" s="1" t="s">
        <v>1307</v>
      </c>
      <c r="C217" s="1">
        <v>6</v>
      </c>
      <c r="E217" s="44">
        <v>1621</v>
      </c>
    </row>
    <row r="218" spans="1:5" ht="12.75" hidden="1" customHeight="1">
      <c r="A218" s="1">
        <v>123</v>
      </c>
      <c r="B218" s="1" t="s">
        <v>1308</v>
      </c>
      <c r="C218" s="1">
        <v>20</v>
      </c>
      <c r="E218" s="44">
        <v>1622</v>
      </c>
    </row>
    <row r="219" spans="1:5" ht="12.75" hidden="1" customHeight="1">
      <c r="A219" s="1">
        <v>124</v>
      </c>
      <c r="B219" s="1" t="s">
        <v>1309</v>
      </c>
      <c r="C219" s="1">
        <v>14</v>
      </c>
      <c r="E219" s="44">
        <v>1623</v>
      </c>
    </row>
    <row r="220" spans="1:5" ht="12.75" hidden="1" customHeight="1">
      <c r="A220" s="1">
        <v>125</v>
      </c>
      <c r="B220" s="1" t="s">
        <v>1310</v>
      </c>
      <c r="C220" s="1">
        <v>2</v>
      </c>
      <c r="E220" s="44">
        <v>1624</v>
      </c>
    </row>
    <row r="221" spans="1:5" ht="12.75" hidden="1" customHeight="1">
      <c r="A221" s="1">
        <v>127</v>
      </c>
      <c r="B221" s="1" t="s">
        <v>1311</v>
      </c>
      <c r="C221" s="1">
        <v>12</v>
      </c>
      <c r="E221" s="44">
        <v>1629</v>
      </c>
    </row>
    <row r="222" spans="1:5" ht="12.75" hidden="1" customHeight="1">
      <c r="A222" s="1">
        <v>129</v>
      </c>
      <c r="B222" s="1" t="s">
        <v>1312</v>
      </c>
      <c r="C222" s="1">
        <v>5</v>
      </c>
      <c r="E222" s="44">
        <v>1711</v>
      </c>
    </row>
    <row r="223" spans="1:5" ht="12.75" hidden="1" customHeight="1">
      <c r="A223" s="1">
        <v>130</v>
      </c>
      <c r="B223" s="1" t="s">
        <v>1313</v>
      </c>
      <c r="C223" s="1">
        <v>9</v>
      </c>
      <c r="E223" s="44">
        <v>1712</v>
      </c>
    </row>
    <row r="224" spans="1:5" ht="12.75" hidden="1" customHeight="1">
      <c r="A224" s="1">
        <v>131</v>
      </c>
      <c r="B224" s="1" t="s">
        <v>1314</v>
      </c>
      <c r="C224" s="1">
        <v>13</v>
      </c>
      <c r="E224" s="44">
        <v>1721</v>
      </c>
    </row>
    <row r="225" spans="1:5" ht="12.75" hidden="1" customHeight="1">
      <c r="A225" s="1">
        <v>132</v>
      </c>
      <c r="B225" s="1" t="s">
        <v>1315</v>
      </c>
      <c r="C225" s="1">
        <v>18</v>
      </c>
      <c r="E225" s="44">
        <v>1722</v>
      </c>
    </row>
    <row r="226" spans="1:5" ht="12.75" hidden="1" customHeight="1">
      <c r="A226" s="1">
        <v>133</v>
      </c>
      <c r="B226" s="1" t="s">
        <v>1316</v>
      </c>
      <c r="C226" s="1">
        <v>21</v>
      </c>
      <c r="E226" s="44">
        <v>1723</v>
      </c>
    </row>
    <row r="227" spans="1:5" ht="12.75" hidden="1" customHeight="1">
      <c r="A227" s="1">
        <v>134</v>
      </c>
      <c r="B227" s="1" t="s">
        <v>1317</v>
      </c>
      <c r="C227" s="1">
        <v>17</v>
      </c>
      <c r="E227" s="44">
        <v>1724</v>
      </c>
    </row>
    <row r="228" spans="1:5" ht="12.75" hidden="1" customHeight="1">
      <c r="A228" s="1">
        <v>135</v>
      </c>
      <c r="B228" s="1" t="s">
        <v>1318</v>
      </c>
      <c r="C228" s="1">
        <v>1</v>
      </c>
      <c r="E228" s="44">
        <v>1729</v>
      </c>
    </row>
    <row r="229" spans="1:5" ht="12.75" hidden="1" customHeight="1">
      <c r="A229" s="1">
        <v>136</v>
      </c>
      <c r="B229" s="1" t="s">
        <v>1319</v>
      </c>
      <c r="C229" s="1">
        <v>10</v>
      </c>
      <c r="E229" s="44">
        <v>1811</v>
      </c>
    </row>
    <row r="230" spans="1:5" ht="12.75" hidden="1" customHeight="1">
      <c r="A230" s="1">
        <v>137</v>
      </c>
      <c r="B230" s="1" t="s">
        <v>1320</v>
      </c>
      <c r="C230" s="1">
        <v>16</v>
      </c>
      <c r="E230" s="44">
        <v>1812</v>
      </c>
    </row>
    <row r="231" spans="1:5" ht="12.75" hidden="1" customHeight="1">
      <c r="A231" s="1">
        <v>138</v>
      </c>
      <c r="B231" s="1" t="s">
        <v>3824</v>
      </c>
      <c r="C231" s="1">
        <v>18</v>
      </c>
      <c r="E231" s="44">
        <v>1813</v>
      </c>
    </row>
    <row r="232" spans="1:5" ht="12.75" hidden="1" customHeight="1">
      <c r="A232" s="1">
        <v>139</v>
      </c>
      <c r="B232" s="1" t="s">
        <v>3825</v>
      </c>
      <c r="C232" s="1">
        <v>7</v>
      </c>
      <c r="E232" s="44">
        <v>1814</v>
      </c>
    </row>
    <row r="233" spans="1:5" ht="12.75" hidden="1" customHeight="1">
      <c r="A233" s="1">
        <v>140</v>
      </c>
      <c r="B233" s="1" t="s">
        <v>3826</v>
      </c>
      <c r="C233" s="1">
        <v>12</v>
      </c>
      <c r="E233" s="44">
        <v>1820</v>
      </c>
    </row>
    <row r="234" spans="1:5" ht="12.75" hidden="1" customHeight="1">
      <c r="A234" s="1">
        <v>141</v>
      </c>
      <c r="B234" s="1" t="s">
        <v>3827</v>
      </c>
      <c r="C234" s="1">
        <v>16</v>
      </c>
      <c r="E234" s="44">
        <v>1910</v>
      </c>
    </row>
    <row r="235" spans="1:5" ht="12.75" hidden="1" customHeight="1">
      <c r="A235" s="1">
        <v>144</v>
      </c>
      <c r="B235" s="1" t="s">
        <v>3828</v>
      </c>
      <c r="C235" s="1">
        <v>7</v>
      </c>
      <c r="E235" s="44">
        <v>1920</v>
      </c>
    </row>
    <row r="236" spans="1:5" ht="12.75" hidden="1" customHeight="1">
      <c r="A236" s="1">
        <v>145</v>
      </c>
      <c r="B236" s="1" t="s">
        <v>3829</v>
      </c>
      <c r="C236" s="1">
        <v>6</v>
      </c>
      <c r="E236" s="44">
        <v>2011</v>
      </c>
    </row>
    <row r="237" spans="1:5" ht="12.75" hidden="1" customHeight="1">
      <c r="A237" s="1">
        <v>146</v>
      </c>
      <c r="B237" s="1" t="s">
        <v>3830</v>
      </c>
      <c r="C237" s="1">
        <v>2</v>
      </c>
      <c r="E237" s="44">
        <v>2012</v>
      </c>
    </row>
    <row r="238" spans="1:5" ht="12.75" hidden="1" customHeight="1">
      <c r="A238" s="1">
        <v>148</v>
      </c>
      <c r="B238" s="1" t="s">
        <v>3831</v>
      </c>
      <c r="C238" s="1">
        <v>17</v>
      </c>
      <c r="E238" s="44">
        <v>2013</v>
      </c>
    </row>
    <row r="239" spans="1:5" ht="12.75" hidden="1" customHeight="1">
      <c r="A239" s="1">
        <v>149</v>
      </c>
      <c r="B239" s="1" t="s">
        <v>3832</v>
      </c>
      <c r="C239" s="1">
        <v>3</v>
      </c>
      <c r="E239" s="44">
        <v>2014</v>
      </c>
    </row>
    <row r="240" spans="1:5" ht="12.75" hidden="1" customHeight="1">
      <c r="A240" s="1">
        <v>150</v>
      </c>
      <c r="B240" s="1" t="s">
        <v>4206</v>
      </c>
      <c r="C240" s="1">
        <v>3</v>
      </c>
      <c r="E240" s="44">
        <v>2015</v>
      </c>
    </row>
    <row r="241" spans="1:5" ht="12.75" hidden="1" customHeight="1">
      <c r="A241" s="1">
        <v>151</v>
      </c>
      <c r="B241" s="1" t="s">
        <v>4207</v>
      </c>
      <c r="C241" s="1">
        <v>5</v>
      </c>
      <c r="E241" s="44">
        <v>2016</v>
      </c>
    </row>
    <row r="242" spans="1:5" ht="12.75" hidden="1" customHeight="1">
      <c r="A242" s="1">
        <v>152</v>
      </c>
      <c r="B242" s="1" t="s">
        <v>4208</v>
      </c>
      <c r="C242" s="1">
        <v>2</v>
      </c>
      <c r="E242" s="44">
        <v>2017</v>
      </c>
    </row>
    <row r="243" spans="1:5" ht="12.75" hidden="1" customHeight="1">
      <c r="A243" s="1">
        <v>153</v>
      </c>
      <c r="B243" s="1" t="s">
        <v>4209</v>
      </c>
      <c r="C243" s="1">
        <v>17</v>
      </c>
      <c r="E243" s="44">
        <v>2020</v>
      </c>
    </row>
    <row r="244" spans="1:5" ht="12.75" hidden="1" customHeight="1">
      <c r="A244" s="1">
        <v>154</v>
      </c>
      <c r="B244" s="1" t="s">
        <v>4210</v>
      </c>
      <c r="C244" s="1">
        <v>16</v>
      </c>
      <c r="E244" s="44">
        <v>2030</v>
      </c>
    </row>
    <row r="245" spans="1:5" ht="12.75" hidden="1" customHeight="1">
      <c r="A245" s="1">
        <v>155</v>
      </c>
      <c r="B245" s="1" t="s">
        <v>4211</v>
      </c>
      <c r="C245" s="1">
        <v>17</v>
      </c>
      <c r="E245" s="44">
        <v>2041</v>
      </c>
    </row>
    <row r="246" spans="1:5" ht="12.75" hidden="1" customHeight="1">
      <c r="A246" s="1">
        <v>156</v>
      </c>
      <c r="B246" s="1" t="s">
        <v>4212</v>
      </c>
      <c r="C246" s="1">
        <v>5</v>
      </c>
      <c r="E246" s="44">
        <v>2042</v>
      </c>
    </row>
    <row r="247" spans="1:5" ht="12.75" hidden="1" customHeight="1">
      <c r="A247" s="1">
        <v>158</v>
      </c>
      <c r="B247" s="1" t="s">
        <v>4213</v>
      </c>
      <c r="C247" s="1">
        <v>1</v>
      </c>
      <c r="E247" s="44">
        <v>2051</v>
      </c>
    </row>
    <row r="248" spans="1:5" ht="12.75" hidden="1" customHeight="1">
      <c r="A248" s="1">
        <v>159</v>
      </c>
      <c r="B248" s="1" t="s">
        <v>4214</v>
      </c>
      <c r="C248" s="1">
        <v>16</v>
      </c>
      <c r="E248" s="44">
        <v>2052</v>
      </c>
    </row>
    <row r="249" spans="1:5" ht="12.75" hidden="1" customHeight="1">
      <c r="A249" s="1">
        <v>161</v>
      </c>
      <c r="B249" s="1" t="s">
        <v>4215</v>
      </c>
      <c r="C249" s="1">
        <v>7</v>
      </c>
      <c r="E249" s="44">
        <v>2053</v>
      </c>
    </row>
    <row r="250" spans="1:5" ht="12.75" hidden="1" customHeight="1">
      <c r="A250" s="1">
        <v>163</v>
      </c>
      <c r="B250" s="1" t="s">
        <v>4216</v>
      </c>
      <c r="C250" s="1">
        <v>1</v>
      </c>
      <c r="E250" s="44">
        <v>2059</v>
      </c>
    </row>
    <row r="251" spans="1:5" ht="12.75" hidden="1" customHeight="1">
      <c r="A251" s="1">
        <v>164</v>
      </c>
      <c r="B251" s="1" t="s">
        <v>4217</v>
      </c>
      <c r="C251" s="1">
        <v>11</v>
      </c>
      <c r="E251" s="44">
        <v>2060</v>
      </c>
    </row>
    <row r="252" spans="1:5" ht="12.75" hidden="1" customHeight="1">
      <c r="A252" s="1">
        <v>165</v>
      </c>
      <c r="B252" s="1" t="s">
        <v>4218</v>
      </c>
      <c r="C252" s="1">
        <v>5</v>
      </c>
      <c r="E252" s="44">
        <v>2110</v>
      </c>
    </row>
    <row r="253" spans="1:5" ht="12.75" hidden="1" customHeight="1">
      <c r="A253" s="1">
        <v>166</v>
      </c>
      <c r="B253" s="1" t="s">
        <v>4219</v>
      </c>
      <c r="C253" s="1">
        <v>16</v>
      </c>
      <c r="E253" s="44">
        <v>2120</v>
      </c>
    </row>
    <row r="254" spans="1:5" ht="12.75" hidden="1" customHeight="1">
      <c r="A254" s="1">
        <v>167</v>
      </c>
      <c r="B254" s="1" t="s">
        <v>3883</v>
      </c>
      <c r="C254" s="1">
        <v>13</v>
      </c>
      <c r="E254" s="44">
        <v>2211</v>
      </c>
    </row>
    <row r="255" spans="1:5" ht="12.75" hidden="1" customHeight="1">
      <c r="A255" s="1">
        <v>168</v>
      </c>
      <c r="B255" s="1" t="s">
        <v>3884</v>
      </c>
      <c r="C255" s="1">
        <v>3</v>
      </c>
      <c r="E255" s="44">
        <v>2219</v>
      </c>
    </row>
    <row r="256" spans="1:5" ht="12.75" hidden="1" customHeight="1">
      <c r="A256" s="1">
        <v>169</v>
      </c>
      <c r="B256" s="1" t="s">
        <v>1135</v>
      </c>
      <c r="C256" s="1">
        <v>1</v>
      </c>
      <c r="E256" s="44">
        <v>2221</v>
      </c>
    </row>
    <row r="257" spans="1:5" ht="12.75" hidden="1" customHeight="1">
      <c r="A257" s="1">
        <v>170</v>
      </c>
      <c r="B257" s="1" t="s">
        <v>1136</v>
      </c>
      <c r="C257" s="1">
        <v>8</v>
      </c>
      <c r="E257" s="44">
        <v>2222</v>
      </c>
    </row>
    <row r="258" spans="1:5" ht="12.75" hidden="1" customHeight="1">
      <c r="A258" s="1">
        <v>171</v>
      </c>
      <c r="B258" s="1" t="s">
        <v>1137</v>
      </c>
      <c r="C258" s="1">
        <v>17</v>
      </c>
      <c r="E258" s="44">
        <v>2223</v>
      </c>
    </row>
    <row r="259" spans="1:5" ht="12.75" hidden="1" customHeight="1">
      <c r="A259" s="1">
        <v>172</v>
      </c>
      <c r="B259" s="1" t="s">
        <v>1138</v>
      </c>
      <c r="C259" s="1">
        <v>4</v>
      </c>
      <c r="E259" s="44">
        <v>2229</v>
      </c>
    </row>
    <row r="260" spans="1:5" ht="12.75" hidden="1" customHeight="1">
      <c r="A260" s="1">
        <v>173</v>
      </c>
      <c r="B260" s="1" t="s">
        <v>1139</v>
      </c>
      <c r="C260" s="1">
        <v>13</v>
      </c>
      <c r="E260" s="44">
        <v>2311</v>
      </c>
    </row>
    <row r="261" spans="1:5" ht="12.75" hidden="1" customHeight="1">
      <c r="A261" s="1">
        <v>175</v>
      </c>
      <c r="B261" s="1" t="s">
        <v>1140</v>
      </c>
      <c r="C261" s="1">
        <v>18</v>
      </c>
      <c r="E261" s="44">
        <v>2312</v>
      </c>
    </row>
    <row r="262" spans="1:5" ht="12.75" hidden="1" customHeight="1">
      <c r="A262" s="1">
        <v>176</v>
      </c>
      <c r="B262" s="1" t="s">
        <v>1141</v>
      </c>
      <c r="C262" s="1">
        <v>7</v>
      </c>
      <c r="E262" s="44">
        <v>2313</v>
      </c>
    </row>
    <row r="263" spans="1:5" ht="12.75" hidden="1" customHeight="1">
      <c r="A263" s="1">
        <v>177</v>
      </c>
      <c r="B263" s="1" t="s">
        <v>1142</v>
      </c>
      <c r="C263" s="1">
        <v>11</v>
      </c>
      <c r="E263" s="44">
        <v>2314</v>
      </c>
    </row>
    <row r="264" spans="1:5" ht="12.75" hidden="1" customHeight="1">
      <c r="A264" s="1">
        <v>178</v>
      </c>
      <c r="B264" s="1" t="s">
        <v>1143</v>
      </c>
      <c r="C264" s="1">
        <v>9</v>
      </c>
      <c r="E264" s="44">
        <v>2319</v>
      </c>
    </row>
    <row r="265" spans="1:5" ht="12.75" hidden="1" customHeight="1">
      <c r="A265" s="1">
        <v>179</v>
      </c>
      <c r="B265" s="1" t="s">
        <v>1144</v>
      </c>
      <c r="C265" s="1">
        <v>4</v>
      </c>
      <c r="E265" s="44">
        <v>2320</v>
      </c>
    </row>
    <row r="266" spans="1:5" ht="12.75" hidden="1" customHeight="1">
      <c r="A266" s="1">
        <v>180</v>
      </c>
      <c r="B266" s="1" t="s">
        <v>1145</v>
      </c>
      <c r="C266" s="1">
        <v>8</v>
      </c>
      <c r="E266" s="44">
        <v>2331</v>
      </c>
    </row>
    <row r="267" spans="1:5" ht="12.75" hidden="1" customHeight="1">
      <c r="A267" s="1">
        <v>181</v>
      </c>
      <c r="B267" s="1" t="s">
        <v>1146</v>
      </c>
      <c r="C267" s="1">
        <v>17</v>
      </c>
      <c r="E267" s="44">
        <v>2332</v>
      </c>
    </row>
    <row r="268" spans="1:5" ht="12.75" hidden="1" customHeight="1">
      <c r="A268" s="1">
        <v>183</v>
      </c>
      <c r="B268" s="1" t="s">
        <v>1147</v>
      </c>
      <c r="C268" s="1">
        <v>15</v>
      </c>
      <c r="E268" s="44">
        <v>2341</v>
      </c>
    </row>
    <row r="269" spans="1:5" ht="12.75" hidden="1" customHeight="1">
      <c r="A269" s="1">
        <v>184</v>
      </c>
      <c r="B269" s="1" t="s">
        <v>4176</v>
      </c>
      <c r="C269" s="1">
        <v>15</v>
      </c>
      <c r="E269" s="44">
        <v>2342</v>
      </c>
    </row>
    <row r="270" spans="1:5" ht="12.75" hidden="1" customHeight="1">
      <c r="A270" s="1">
        <v>185</v>
      </c>
      <c r="B270" s="1" t="s">
        <v>4177</v>
      </c>
      <c r="C270" s="1">
        <v>12</v>
      </c>
      <c r="E270" s="44">
        <v>2343</v>
      </c>
    </row>
    <row r="271" spans="1:5" ht="12.75" hidden="1" customHeight="1">
      <c r="A271" s="1">
        <v>186</v>
      </c>
      <c r="B271" s="1" t="s">
        <v>4178</v>
      </c>
      <c r="C271" s="1">
        <v>8</v>
      </c>
      <c r="E271" s="44">
        <v>2344</v>
      </c>
    </row>
    <row r="272" spans="1:5" ht="12.75" hidden="1" customHeight="1">
      <c r="A272" s="1">
        <v>187</v>
      </c>
      <c r="B272" s="1" t="s">
        <v>4179</v>
      </c>
      <c r="C272" s="1">
        <v>2</v>
      </c>
      <c r="E272" s="44">
        <v>2349</v>
      </c>
    </row>
    <row r="273" spans="1:5" ht="12.75" hidden="1" customHeight="1">
      <c r="A273" s="1">
        <v>189</v>
      </c>
      <c r="B273" s="1" t="s">
        <v>1952</v>
      </c>
      <c r="C273" s="1">
        <v>5</v>
      </c>
      <c r="E273" s="44">
        <v>2351</v>
      </c>
    </row>
    <row r="274" spans="1:5" ht="12.75" hidden="1" customHeight="1">
      <c r="A274" s="1">
        <v>190</v>
      </c>
      <c r="B274" s="1" t="s">
        <v>1953</v>
      </c>
      <c r="C274" s="1">
        <v>1</v>
      </c>
      <c r="E274" s="44">
        <v>2352</v>
      </c>
    </row>
    <row r="275" spans="1:5" ht="12.75" hidden="1" customHeight="1">
      <c r="A275" s="1">
        <v>192</v>
      </c>
      <c r="B275" s="1" t="s">
        <v>1954</v>
      </c>
      <c r="C275" s="1">
        <v>17</v>
      </c>
      <c r="E275" s="44">
        <v>2361</v>
      </c>
    </row>
    <row r="276" spans="1:5" ht="12.75" hidden="1" customHeight="1">
      <c r="A276" s="1">
        <v>193</v>
      </c>
      <c r="B276" s="1" t="s">
        <v>1955</v>
      </c>
      <c r="C276" s="1">
        <v>1</v>
      </c>
      <c r="E276" s="44">
        <v>2362</v>
      </c>
    </row>
    <row r="277" spans="1:5" ht="12.75" hidden="1" customHeight="1">
      <c r="A277" s="1">
        <v>194</v>
      </c>
      <c r="B277" s="1" t="s">
        <v>560</v>
      </c>
      <c r="C277" s="1">
        <v>6</v>
      </c>
      <c r="E277" s="44">
        <v>2363</v>
      </c>
    </row>
    <row r="278" spans="1:5" ht="12.75" hidden="1" customHeight="1">
      <c r="A278" s="1">
        <v>195</v>
      </c>
      <c r="B278" s="1" t="s">
        <v>561</v>
      </c>
      <c r="C278" s="1">
        <v>14</v>
      </c>
      <c r="E278" s="44">
        <v>2364</v>
      </c>
    </row>
    <row r="279" spans="1:5" ht="12.75" hidden="1" customHeight="1">
      <c r="A279" s="1">
        <v>196</v>
      </c>
      <c r="B279" s="1" t="s">
        <v>77</v>
      </c>
      <c r="C279" s="1">
        <v>15</v>
      </c>
      <c r="E279" s="44">
        <v>2365</v>
      </c>
    </row>
    <row r="280" spans="1:5" ht="12.75" hidden="1" customHeight="1">
      <c r="A280" s="1">
        <v>197</v>
      </c>
      <c r="B280" s="1" t="s">
        <v>78</v>
      </c>
      <c r="C280" s="1">
        <v>17</v>
      </c>
      <c r="E280" s="44">
        <v>2369</v>
      </c>
    </row>
    <row r="281" spans="1:5" ht="12.75" hidden="1" customHeight="1">
      <c r="A281" s="1">
        <v>198</v>
      </c>
      <c r="B281" s="1" t="s">
        <v>94</v>
      </c>
      <c r="C281" s="1">
        <v>19</v>
      </c>
      <c r="E281" s="44">
        <v>2370</v>
      </c>
    </row>
    <row r="282" spans="1:5" ht="12.75" hidden="1" customHeight="1">
      <c r="A282" s="1">
        <v>199</v>
      </c>
      <c r="B282" s="1" t="s">
        <v>95</v>
      </c>
      <c r="C282" s="1">
        <v>7</v>
      </c>
      <c r="E282" s="44">
        <v>2391</v>
      </c>
    </row>
    <row r="283" spans="1:5" ht="12.75" hidden="1" customHeight="1">
      <c r="A283" s="1">
        <v>200</v>
      </c>
      <c r="B283" s="1" t="s">
        <v>96</v>
      </c>
      <c r="C283" s="1">
        <v>2</v>
      </c>
      <c r="E283" s="44">
        <v>2399</v>
      </c>
    </row>
    <row r="284" spans="1:5" ht="12.75" hidden="1" customHeight="1">
      <c r="A284" s="1">
        <v>201</v>
      </c>
      <c r="B284" s="1" t="s">
        <v>97</v>
      </c>
      <c r="C284" s="1">
        <v>6</v>
      </c>
      <c r="E284" s="44">
        <v>2410</v>
      </c>
    </row>
    <row r="285" spans="1:5" ht="12.75" hidden="1" customHeight="1">
      <c r="A285" s="1">
        <v>202</v>
      </c>
      <c r="B285" s="1" t="s">
        <v>98</v>
      </c>
      <c r="C285" s="1">
        <v>6</v>
      </c>
      <c r="E285" s="44">
        <v>2420</v>
      </c>
    </row>
    <row r="286" spans="1:5" ht="12.75" hidden="1" customHeight="1">
      <c r="A286" s="1">
        <v>203</v>
      </c>
      <c r="B286" s="1" t="s">
        <v>99</v>
      </c>
      <c r="C286" s="1">
        <v>6</v>
      </c>
      <c r="E286" s="44">
        <v>2431</v>
      </c>
    </row>
    <row r="287" spans="1:5" ht="12.75" hidden="1" customHeight="1">
      <c r="A287" s="1">
        <v>204</v>
      </c>
      <c r="B287" s="1" t="s">
        <v>100</v>
      </c>
      <c r="C287" s="1">
        <v>19</v>
      </c>
      <c r="E287" s="44">
        <v>2432</v>
      </c>
    </row>
    <row r="288" spans="1:5" ht="12.75" hidden="1" customHeight="1">
      <c r="A288" s="1">
        <v>205</v>
      </c>
      <c r="B288" s="1" t="s">
        <v>101</v>
      </c>
      <c r="C288" s="1">
        <v>14</v>
      </c>
      <c r="E288" s="44">
        <v>2433</v>
      </c>
    </row>
    <row r="289" spans="1:5" ht="12.75" hidden="1" customHeight="1">
      <c r="A289" s="1">
        <v>206</v>
      </c>
      <c r="B289" s="1" t="s">
        <v>102</v>
      </c>
      <c r="C289" s="1">
        <v>20</v>
      </c>
      <c r="E289" s="44">
        <v>2434</v>
      </c>
    </row>
    <row r="290" spans="1:5" ht="12.75" hidden="1" customHeight="1">
      <c r="A290" s="1">
        <v>208</v>
      </c>
      <c r="B290" s="1" t="s">
        <v>103</v>
      </c>
      <c r="C290" s="1">
        <v>2</v>
      </c>
      <c r="E290" s="44">
        <v>2441</v>
      </c>
    </row>
    <row r="291" spans="1:5" ht="12.75" hidden="1" customHeight="1">
      <c r="A291" s="1">
        <v>209</v>
      </c>
      <c r="B291" s="1" t="s">
        <v>104</v>
      </c>
      <c r="C291" s="1">
        <v>8</v>
      </c>
      <c r="E291" s="44">
        <v>2442</v>
      </c>
    </row>
    <row r="292" spans="1:5" ht="12.75" hidden="1" customHeight="1">
      <c r="A292" s="1">
        <v>211</v>
      </c>
      <c r="B292" s="1" t="s">
        <v>105</v>
      </c>
      <c r="C292" s="1">
        <v>2</v>
      </c>
      <c r="E292" s="44">
        <v>2443</v>
      </c>
    </row>
    <row r="293" spans="1:5" ht="12.75" hidden="1" customHeight="1">
      <c r="A293" s="1">
        <v>212</v>
      </c>
      <c r="B293" s="1" t="s">
        <v>106</v>
      </c>
      <c r="C293" s="1">
        <v>2</v>
      </c>
      <c r="E293" s="44">
        <v>2444</v>
      </c>
    </row>
    <row r="294" spans="1:5" ht="12.75" hidden="1" customHeight="1">
      <c r="A294" s="1">
        <v>213</v>
      </c>
      <c r="B294" s="1" t="s">
        <v>107</v>
      </c>
      <c r="C294" s="1">
        <v>1</v>
      </c>
      <c r="E294" s="44">
        <v>2445</v>
      </c>
    </row>
    <row r="295" spans="1:5" ht="12.75" hidden="1" customHeight="1">
      <c r="A295" s="1">
        <v>214</v>
      </c>
      <c r="B295" s="1" t="s">
        <v>108</v>
      </c>
      <c r="C295" s="1">
        <v>6</v>
      </c>
      <c r="E295" s="44">
        <v>2446</v>
      </c>
    </row>
    <row r="296" spans="1:5" ht="12.75" hidden="1" customHeight="1">
      <c r="A296" s="1">
        <v>215</v>
      </c>
      <c r="B296" s="1" t="s">
        <v>109</v>
      </c>
      <c r="C296" s="1">
        <v>8</v>
      </c>
      <c r="E296" s="44">
        <v>2451</v>
      </c>
    </row>
    <row r="297" spans="1:5" ht="12.75" hidden="1" customHeight="1">
      <c r="A297" s="1">
        <v>216</v>
      </c>
      <c r="B297" s="1" t="s">
        <v>110</v>
      </c>
      <c r="C297" s="1">
        <v>4</v>
      </c>
      <c r="E297" s="44">
        <v>2452</v>
      </c>
    </row>
    <row r="298" spans="1:5" ht="12.75" hidden="1" customHeight="1">
      <c r="A298" s="1">
        <v>217</v>
      </c>
      <c r="B298" s="1" t="s">
        <v>111</v>
      </c>
      <c r="C298" s="1">
        <v>18</v>
      </c>
      <c r="E298" s="44">
        <v>2453</v>
      </c>
    </row>
    <row r="299" spans="1:5" ht="12.75" hidden="1" customHeight="1">
      <c r="A299" s="1">
        <v>219</v>
      </c>
      <c r="B299" s="1" t="s">
        <v>261</v>
      </c>
      <c r="C299" s="1">
        <v>19</v>
      </c>
      <c r="E299" s="44">
        <v>2454</v>
      </c>
    </row>
    <row r="300" spans="1:5" ht="12.75" hidden="1" customHeight="1">
      <c r="A300" s="1">
        <v>220</v>
      </c>
      <c r="B300" s="1" t="s">
        <v>262</v>
      </c>
      <c r="C300" s="1">
        <v>3</v>
      </c>
      <c r="E300" s="44">
        <v>2511</v>
      </c>
    </row>
    <row r="301" spans="1:5" ht="12.75" hidden="1" customHeight="1">
      <c r="A301" s="1">
        <v>221</v>
      </c>
      <c r="B301" s="1" t="s">
        <v>263</v>
      </c>
      <c r="C301" s="1">
        <v>11</v>
      </c>
      <c r="E301" s="44">
        <v>2512</v>
      </c>
    </row>
    <row r="302" spans="1:5" ht="12.75" hidden="1" customHeight="1">
      <c r="A302" s="1">
        <v>222</v>
      </c>
      <c r="B302" s="1" t="s">
        <v>264</v>
      </c>
      <c r="C302" s="1">
        <v>18</v>
      </c>
      <c r="E302" s="44">
        <v>2521</v>
      </c>
    </row>
    <row r="303" spans="1:5" ht="12.75" hidden="1" customHeight="1">
      <c r="A303" s="1">
        <v>223</v>
      </c>
      <c r="B303" s="1" t="s">
        <v>265</v>
      </c>
      <c r="C303" s="1">
        <v>18</v>
      </c>
      <c r="E303" s="44">
        <v>2529</v>
      </c>
    </row>
    <row r="304" spans="1:5" ht="12.75" hidden="1" customHeight="1">
      <c r="A304" s="1">
        <v>225</v>
      </c>
      <c r="B304" s="1" t="s">
        <v>266</v>
      </c>
      <c r="C304" s="1">
        <v>4</v>
      </c>
      <c r="E304" s="44">
        <v>2530</v>
      </c>
    </row>
    <row r="305" spans="1:5" ht="12.75" hidden="1" customHeight="1">
      <c r="A305" s="1">
        <v>226</v>
      </c>
      <c r="B305" s="1" t="s">
        <v>267</v>
      </c>
      <c r="C305" s="1">
        <v>19</v>
      </c>
      <c r="E305" s="44">
        <v>2540</v>
      </c>
    </row>
    <row r="306" spans="1:5" ht="12.75" hidden="1" customHeight="1">
      <c r="A306" s="1">
        <v>227</v>
      </c>
      <c r="B306" s="1" t="s">
        <v>268</v>
      </c>
      <c r="C306" s="1">
        <v>6</v>
      </c>
      <c r="E306" s="44">
        <v>2550</v>
      </c>
    </row>
    <row r="307" spans="1:5" ht="12.75" hidden="1" customHeight="1">
      <c r="A307" s="1">
        <v>228</v>
      </c>
      <c r="B307" s="1" t="s">
        <v>269</v>
      </c>
      <c r="C307" s="1">
        <v>3</v>
      </c>
      <c r="E307" s="44">
        <v>2561</v>
      </c>
    </row>
    <row r="308" spans="1:5" ht="12.75" hidden="1" customHeight="1">
      <c r="A308" s="1">
        <v>229</v>
      </c>
      <c r="B308" s="1" t="s">
        <v>270</v>
      </c>
      <c r="C308" s="1">
        <v>5</v>
      </c>
      <c r="E308" s="44">
        <v>2562</v>
      </c>
    </row>
    <row r="309" spans="1:5" ht="12.75" hidden="1" customHeight="1">
      <c r="A309" s="1">
        <v>230</v>
      </c>
      <c r="B309" s="1" t="s">
        <v>271</v>
      </c>
      <c r="C309" s="1">
        <v>14</v>
      </c>
      <c r="E309" s="44">
        <v>2571</v>
      </c>
    </row>
    <row r="310" spans="1:5" ht="12.75" hidden="1" customHeight="1">
      <c r="A310" s="1">
        <v>231</v>
      </c>
      <c r="B310" s="1" t="s">
        <v>272</v>
      </c>
      <c r="C310" s="1">
        <v>11</v>
      </c>
      <c r="E310" s="44">
        <v>2572</v>
      </c>
    </row>
    <row r="311" spans="1:5" ht="12.75" hidden="1" customHeight="1">
      <c r="A311" s="1">
        <v>232</v>
      </c>
      <c r="B311" s="1" t="s">
        <v>273</v>
      </c>
      <c r="C311" s="1">
        <v>3</v>
      </c>
      <c r="E311" s="44">
        <v>2573</v>
      </c>
    </row>
    <row r="312" spans="1:5" ht="12.75" hidden="1" customHeight="1">
      <c r="A312" s="1">
        <v>234</v>
      </c>
      <c r="B312" s="1" t="s">
        <v>274</v>
      </c>
      <c r="C312" s="1">
        <v>13</v>
      </c>
      <c r="E312" s="44">
        <v>2591</v>
      </c>
    </row>
    <row r="313" spans="1:5" ht="12.75" hidden="1" customHeight="1">
      <c r="A313" s="1">
        <v>235</v>
      </c>
      <c r="B313" s="1" t="s">
        <v>275</v>
      </c>
      <c r="C313" s="1">
        <v>18</v>
      </c>
      <c r="E313" s="44">
        <v>2592</v>
      </c>
    </row>
    <row r="314" spans="1:5" ht="12.75" hidden="1" customHeight="1">
      <c r="A314" s="1">
        <v>236</v>
      </c>
      <c r="B314" s="1" t="s">
        <v>276</v>
      </c>
      <c r="C314" s="1">
        <v>2</v>
      </c>
      <c r="E314" s="44">
        <v>2593</v>
      </c>
    </row>
    <row r="315" spans="1:5" ht="12.75" hidden="1" customHeight="1">
      <c r="A315" s="1">
        <v>237</v>
      </c>
      <c r="B315" s="1" t="s">
        <v>277</v>
      </c>
      <c r="C315" s="1">
        <v>8</v>
      </c>
      <c r="E315" s="44">
        <v>2594</v>
      </c>
    </row>
    <row r="316" spans="1:5" ht="12.75" hidden="1" customHeight="1">
      <c r="A316" s="1">
        <v>239</v>
      </c>
      <c r="B316" s="1" t="s">
        <v>278</v>
      </c>
      <c r="C316" s="1">
        <v>16</v>
      </c>
      <c r="E316" s="44">
        <v>2599</v>
      </c>
    </row>
    <row r="317" spans="1:5" ht="12.75" hidden="1" customHeight="1">
      <c r="A317" s="1">
        <v>240</v>
      </c>
      <c r="B317" s="1" t="s">
        <v>279</v>
      </c>
      <c r="C317" s="1">
        <v>9</v>
      </c>
      <c r="E317" s="44">
        <v>2611</v>
      </c>
    </row>
    <row r="318" spans="1:5" ht="12.75" hidden="1" customHeight="1">
      <c r="A318" s="1">
        <v>242</v>
      </c>
      <c r="B318" s="1" t="s">
        <v>280</v>
      </c>
      <c r="C318" s="1">
        <v>8</v>
      </c>
      <c r="E318" s="44">
        <v>2612</v>
      </c>
    </row>
    <row r="319" spans="1:5" ht="12.75" hidden="1" customHeight="1">
      <c r="A319" s="1">
        <v>243</v>
      </c>
      <c r="B319" s="1" t="s">
        <v>1084</v>
      </c>
      <c r="C319" s="1">
        <v>17</v>
      </c>
      <c r="E319" s="44">
        <v>2620</v>
      </c>
    </row>
    <row r="320" spans="1:5" ht="12.75" hidden="1" customHeight="1">
      <c r="A320" s="1">
        <v>244</v>
      </c>
      <c r="B320" s="1" t="s">
        <v>4150</v>
      </c>
      <c r="C320" s="1">
        <v>5</v>
      </c>
      <c r="E320" s="44">
        <v>2630</v>
      </c>
    </row>
    <row r="321" spans="1:5" ht="12.75" hidden="1" customHeight="1">
      <c r="A321" s="1">
        <v>245</v>
      </c>
      <c r="B321" s="1" t="s">
        <v>4151</v>
      </c>
      <c r="C321" s="1">
        <v>10</v>
      </c>
      <c r="E321" s="44">
        <v>2640</v>
      </c>
    </row>
    <row r="322" spans="1:5" ht="12.75" hidden="1" customHeight="1">
      <c r="A322" s="1">
        <v>246</v>
      </c>
      <c r="B322" s="1" t="s">
        <v>4152</v>
      </c>
      <c r="C322" s="1">
        <v>18</v>
      </c>
      <c r="E322" s="44">
        <v>2651</v>
      </c>
    </row>
    <row r="323" spans="1:5" ht="12.75" hidden="1" customHeight="1">
      <c r="A323" s="1">
        <v>247</v>
      </c>
      <c r="B323" s="1" t="s">
        <v>4153</v>
      </c>
      <c r="C323" s="1">
        <v>5</v>
      </c>
      <c r="E323" s="44">
        <v>2652</v>
      </c>
    </row>
    <row r="324" spans="1:5" ht="12.75" hidden="1" customHeight="1">
      <c r="A324" s="1">
        <v>248</v>
      </c>
      <c r="B324" s="1" t="s">
        <v>4154</v>
      </c>
      <c r="C324" s="1">
        <v>2</v>
      </c>
      <c r="E324" s="44">
        <v>2660</v>
      </c>
    </row>
    <row r="325" spans="1:5" ht="12.75" hidden="1" customHeight="1">
      <c r="A325" s="1">
        <v>249</v>
      </c>
      <c r="B325" s="1" t="s">
        <v>4155</v>
      </c>
      <c r="C325" s="1">
        <v>17</v>
      </c>
      <c r="E325" s="44">
        <v>2670</v>
      </c>
    </row>
    <row r="326" spans="1:5" ht="12.75" hidden="1" customHeight="1">
      <c r="A326" s="1">
        <v>250</v>
      </c>
      <c r="B326" s="1" t="s">
        <v>4156</v>
      </c>
      <c r="C326" s="1">
        <v>20</v>
      </c>
      <c r="E326" s="44">
        <v>2680</v>
      </c>
    </row>
    <row r="327" spans="1:5" ht="12.75" hidden="1" customHeight="1">
      <c r="A327" s="1">
        <v>251</v>
      </c>
      <c r="B327" s="1" t="s">
        <v>4157</v>
      </c>
      <c r="C327" s="1">
        <v>5</v>
      </c>
      <c r="E327" s="44">
        <v>2711</v>
      </c>
    </row>
    <row r="328" spans="1:5" ht="12.75" hidden="1" customHeight="1">
      <c r="A328" s="1">
        <v>252</v>
      </c>
      <c r="B328" s="1" t="s">
        <v>4158</v>
      </c>
      <c r="C328" s="1">
        <v>8</v>
      </c>
      <c r="E328" s="44">
        <v>2712</v>
      </c>
    </row>
    <row r="329" spans="1:5" ht="12.75" hidden="1" customHeight="1">
      <c r="A329" s="1">
        <v>253</v>
      </c>
      <c r="B329" s="1" t="s">
        <v>4159</v>
      </c>
      <c r="C329" s="1">
        <v>8</v>
      </c>
      <c r="E329" s="44">
        <v>2720</v>
      </c>
    </row>
    <row r="330" spans="1:5" ht="12.75" hidden="1" customHeight="1">
      <c r="A330" s="1">
        <v>254</v>
      </c>
      <c r="B330" s="1" t="s">
        <v>4160</v>
      </c>
      <c r="C330" s="1">
        <v>18</v>
      </c>
      <c r="E330" s="44">
        <v>2731</v>
      </c>
    </row>
    <row r="331" spans="1:5" ht="12.75" hidden="1" customHeight="1">
      <c r="A331" s="1">
        <v>256</v>
      </c>
      <c r="B331" s="1" t="s">
        <v>4161</v>
      </c>
      <c r="C331" s="1">
        <v>2</v>
      </c>
      <c r="E331" s="44">
        <v>2732</v>
      </c>
    </row>
    <row r="332" spans="1:5" ht="12.75" hidden="1" customHeight="1">
      <c r="A332" s="1">
        <v>257</v>
      </c>
      <c r="B332" s="1" t="s">
        <v>4162</v>
      </c>
      <c r="C332" s="1">
        <v>14</v>
      </c>
      <c r="E332" s="44">
        <v>2733</v>
      </c>
    </row>
    <row r="333" spans="1:5" ht="12.75" hidden="1" customHeight="1">
      <c r="A333" s="1">
        <v>258</v>
      </c>
      <c r="B333" s="1" t="s">
        <v>4163</v>
      </c>
      <c r="C333" s="1">
        <v>17</v>
      </c>
      <c r="E333" s="44">
        <v>2740</v>
      </c>
    </row>
    <row r="334" spans="1:5" ht="12.75" hidden="1" customHeight="1">
      <c r="A334" s="1">
        <v>259</v>
      </c>
      <c r="B334" s="1" t="s">
        <v>4164</v>
      </c>
      <c r="C334" s="1">
        <v>3</v>
      </c>
      <c r="E334" s="44">
        <v>2751</v>
      </c>
    </row>
    <row r="335" spans="1:5" ht="12.75" hidden="1" customHeight="1">
      <c r="A335" s="1">
        <v>260</v>
      </c>
      <c r="B335" s="1" t="s">
        <v>4165</v>
      </c>
      <c r="C335" s="1">
        <v>5</v>
      </c>
      <c r="E335" s="44">
        <v>2752</v>
      </c>
    </row>
    <row r="336" spans="1:5" ht="12.75" hidden="1" customHeight="1">
      <c r="A336" s="1">
        <v>261</v>
      </c>
      <c r="B336" s="1" t="s">
        <v>4166</v>
      </c>
      <c r="C336" s="1">
        <v>8</v>
      </c>
      <c r="E336" s="44">
        <v>2790</v>
      </c>
    </row>
    <row r="337" spans="1:5" ht="12.75" hidden="1" customHeight="1">
      <c r="A337" s="1">
        <v>263</v>
      </c>
      <c r="B337" s="1" t="s">
        <v>4167</v>
      </c>
      <c r="C337" s="1">
        <v>18</v>
      </c>
      <c r="E337" s="44">
        <v>2811</v>
      </c>
    </row>
    <row r="338" spans="1:5" ht="12.75" hidden="1" customHeight="1">
      <c r="A338" s="1">
        <v>264</v>
      </c>
      <c r="B338" s="1" t="s">
        <v>4168</v>
      </c>
      <c r="C338" s="1">
        <v>19</v>
      </c>
      <c r="E338" s="44">
        <v>2812</v>
      </c>
    </row>
    <row r="339" spans="1:5" ht="12.75" hidden="1" customHeight="1">
      <c r="A339" s="1">
        <v>265</v>
      </c>
      <c r="B339" s="1" t="s">
        <v>4169</v>
      </c>
      <c r="C339" s="1">
        <v>2</v>
      </c>
      <c r="E339" s="44">
        <v>2813</v>
      </c>
    </row>
    <row r="340" spans="1:5" ht="12.75" hidden="1" customHeight="1">
      <c r="A340" s="1">
        <v>266</v>
      </c>
      <c r="B340" s="1" t="s">
        <v>4170</v>
      </c>
      <c r="C340" s="1">
        <v>10</v>
      </c>
      <c r="E340" s="44">
        <v>2814</v>
      </c>
    </row>
    <row r="341" spans="1:5" ht="12.75" hidden="1" customHeight="1">
      <c r="A341" s="1">
        <v>267</v>
      </c>
      <c r="B341" s="1" t="s">
        <v>4171</v>
      </c>
      <c r="C341" s="1">
        <v>17</v>
      </c>
      <c r="E341" s="44">
        <v>2815</v>
      </c>
    </row>
    <row r="342" spans="1:5" ht="12.75" hidden="1" customHeight="1">
      <c r="A342" s="1">
        <v>268</v>
      </c>
      <c r="B342" s="1" t="s">
        <v>4172</v>
      </c>
      <c r="C342" s="1">
        <v>19</v>
      </c>
      <c r="E342" s="44">
        <v>2821</v>
      </c>
    </row>
    <row r="343" spans="1:5" ht="12.75" hidden="1" customHeight="1">
      <c r="A343" s="1">
        <v>270</v>
      </c>
      <c r="B343" s="1" t="s">
        <v>4173</v>
      </c>
      <c r="C343" s="1">
        <v>6</v>
      </c>
      <c r="E343" s="44">
        <v>2822</v>
      </c>
    </row>
    <row r="344" spans="1:5" ht="12.75" hidden="1" customHeight="1">
      <c r="A344" s="1">
        <v>271</v>
      </c>
      <c r="B344" s="1" t="s">
        <v>2804</v>
      </c>
      <c r="C344" s="1">
        <v>14</v>
      </c>
      <c r="E344" s="44">
        <v>2823</v>
      </c>
    </row>
    <row r="345" spans="1:5" ht="12.75" hidden="1" customHeight="1">
      <c r="A345" s="1">
        <v>273</v>
      </c>
      <c r="B345" s="1" t="s">
        <v>2805</v>
      </c>
      <c r="C345" s="1">
        <v>8</v>
      </c>
      <c r="E345" s="44">
        <v>2824</v>
      </c>
    </row>
    <row r="346" spans="1:5" ht="12.75" hidden="1" customHeight="1">
      <c r="A346" s="1">
        <v>274</v>
      </c>
      <c r="B346" s="1" t="s">
        <v>2269</v>
      </c>
      <c r="C346" s="1">
        <v>18</v>
      </c>
      <c r="E346" s="44">
        <v>2825</v>
      </c>
    </row>
    <row r="347" spans="1:5" ht="12.75" hidden="1" customHeight="1">
      <c r="A347" s="1">
        <v>275</v>
      </c>
      <c r="B347" s="1" t="s">
        <v>2270</v>
      </c>
      <c r="C347" s="1">
        <v>8</v>
      </c>
      <c r="E347" s="44">
        <v>2829</v>
      </c>
    </row>
    <row r="348" spans="1:5" ht="12.75" hidden="1" customHeight="1">
      <c r="A348" s="1">
        <v>276</v>
      </c>
      <c r="B348" s="1" t="s">
        <v>2271</v>
      </c>
      <c r="C348" s="1">
        <v>20</v>
      </c>
      <c r="E348" s="44">
        <v>2830</v>
      </c>
    </row>
    <row r="349" spans="1:5" ht="12.75" hidden="1" customHeight="1">
      <c r="A349" s="1">
        <v>278</v>
      </c>
      <c r="B349" s="1" t="s">
        <v>2272</v>
      </c>
      <c r="C349" s="1">
        <v>14</v>
      </c>
      <c r="E349" s="44">
        <v>2841</v>
      </c>
    </row>
    <row r="350" spans="1:5" ht="12.75" hidden="1" customHeight="1">
      <c r="A350" s="1">
        <v>279</v>
      </c>
      <c r="B350" s="1" t="s">
        <v>2273</v>
      </c>
      <c r="C350" s="1">
        <v>20</v>
      </c>
      <c r="E350" s="44">
        <v>2849</v>
      </c>
    </row>
    <row r="351" spans="1:5" ht="12.75" hidden="1" customHeight="1">
      <c r="A351" s="1">
        <v>280</v>
      </c>
      <c r="B351" s="1" t="s">
        <v>2274</v>
      </c>
      <c r="C351" s="1">
        <v>17</v>
      </c>
      <c r="E351" s="44">
        <v>2891</v>
      </c>
    </row>
    <row r="352" spans="1:5" ht="12.75" hidden="1" customHeight="1">
      <c r="A352" s="1">
        <v>281</v>
      </c>
      <c r="B352" s="1" t="s">
        <v>2275</v>
      </c>
      <c r="C352" s="1">
        <v>4</v>
      </c>
      <c r="E352" s="44">
        <v>2892</v>
      </c>
    </row>
    <row r="353" spans="1:5" ht="12.75" hidden="1" customHeight="1">
      <c r="A353" s="1">
        <v>282</v>
      </c>
      <c r="B353" s="1" t="s">
        <v>2276</v>
      </c>
      <c r="C353" s="1">
        <v>13</v>
      </c>
      <c r="E353" s="44">
        <v>2893</v>
      </c>
    </row>
    <row r="354" spans="1:5" ht="12.75" hidden="1" customHeight="1">
      <c r="A354" s="1">
        <v>283</v>
      </c>
      <c r="B354" s="1" t="s">
        <v>2775</v>
      </c>
      <c r="C354" s="1">
        <v>10</v>
      </c>
      <c r="E354" s="44">
        <v>2894</v>
      </c>
    </row>
    <row r="355" spans="1:5" ht="12.75" hidden="1" customHeight="1">
      <c r="A355" s="1">
        <v>284</v>
      </c>
      <c r="B355" s="1" t="s">
        <v>2776</v>
      </c>
      <c r="C355" s="1">
        <v>12</v>
      </c>
      <c r="E355" s="44">
        <v>2895</v>
      </c>
    </row>
    <row r="356" spans="1:5" ht="12.75" hidden="1" customHeight="1">
      <c r="A356" s="1">
        <v>285</v>
      </c>
      <c r="B356" s="1" t="s">
        <v>2777</v>
      </c>
      <c r="C356" s="1">
        <v>12</v>
      </c>
      <c r="E356" s="44">
        <v>2896</v>
      </c>
    </row>
    <row r="357" spans="1:5" ht="12.75" hidden="1" customHeight="1">
      <c r="A357" s="1">
        <v>287</v>
      </c>
      <c r="B357" s="1" t="s">
        <v>1696</v>
      </c>
      <c r="C357" s="1">
        <v>7</v>
      </c>
      <c r="E357" s="44">
        <v>2899</v>
      </c>
    </row>
    <row r="358" spans="1:5" ht="12.75" hidden="1" customHeight="1">
      <c r="A358" s="1">
        <v>288</v>
      </c>
      <c r="B358" s="1" t="s">
        <v>1697</v>
      </c>
      <c r="C358" s="1">
        <v>9</v>
      </c>
      <c r="E358" s="44">
        <v>2910</v>
      </c>
    </row>
    <row r="359" spans="1:5" ht="12.75" hidden="1" customHeight="1">
      <c r="A359" s="1">
        <v>289</v>
      </c>
      <c r="B359" s="1" t="s">
        <v>1698</v>
      </c>
      <c r="C359" s="1">
        <v>5</v>
      </c>
      <c r="E359" s="44">
        <v>2920</v>
      </c>
    </row>
    <row r="360" spans="1:5" ht="12.75" hidden="1" customHeight="1">
      <c r="A360" s="1">
        <v>290</v>
      </c>
      <c r="B360" s="1" t="s">
        <v>1957</v>
      </c>
      <c r="C360" s="1">
        <v>8</v>
      </c>
      <c r="E360" s="44">
        <v>2931</v>
      </c>
    </row>
    <row r="361" spans="1:5" ht="12.75" hidden="1" customHeight="1">
      <c r="A361" s="1">
        <v>291</v>
      </c>
      <c r="B361" s="1" t="s">
        <v>1958</v>
      </c>
      <c r="C361" s="1">
        <v>18</v>
      </c>
      <c r="E361" s="44">
        <v>2932</v>
      </c>
    </row>
    <row r="362" spans="1:5" ht="12.75" hidden="1" customHeight="1">
      <c r="A362" s="1">
        <v>292</v>
      </c>
      <c r="B362" s="1" t="s">
        <v>1959</v>
      </c>
      <c r="C362" s="1">
        <v>6</v>
      </c>
      <c r="E362" s="44">
        <v>3011</v>
      </c>
    </row>
    <row r="363" spans="1:5" ht="12.75" hidden="1" customHeight="1">
      <c r="A363" s="1">
        <v>293</v>
      </c>
      <c r="B363" s="1" t="s">
        <v>3904</v>
      </c>
      <c r="C363" s="1">
        <v>3</v>
      </c>
      <c r="E363" s="44">
        <v>3012</v>
      </c>
    </row>
    <row r="364" spans="1:5" ht="12.75" hidden="1" customHeight="1">
      <c r="A364" s="1">
        <v>294</v>
      </c>
      <c r="B364" s="1" t="s">
        <v>3905</v>
      </c>
      <c r="C364" s="1">
        <v>16</v>
      </c>
      <c r="E364" s="44">
        <v>3020</v>
      </c>
    </row>
    <row r="365" spans="1:5" ht="12.75" hidden="1" customHeight="1">
      <c r="A365" s="1">
        <v>295</v>
      </c>
      <c r="B365" s="1" t="s">
        <v>3906</v>
      </c>
      <c r="C365" s="1">
        <v>16</v>
      </c>
      <c r="E365" s="44">
        <v>3030</v>
      </c>
    </row>
    <row r="366" spans="1:5" ht="12.75" hidden="1" customHeight="1">
      <c r="A366" s="1">
        <v>296</v>
      </c>
      <c r="B366" s="1" t="s">
        <v>3907</v>
      </c>
      <c r="C366" s="1">
        <v>13</v>
      </c>
      <c r="E366" s="44">
        <v>3040</v>
      </c>
    </row>
    <row r="367" spans="1:5" ht="12.75" hidden="1" customHeight="1">
      <c r="A367" s="1">
        <v>297</v>
      </c>
      <c r="B367" s="1" t="s">
        <v>3908</v>
      </c>
      <c r="C367" s="1">
        <v>4</v>
      </c>
      <c r="E367" s="44">
        <v>3091</v>
      </c>
    </row>
    <row r="368" spans="1:5" ht="12.75" hidden="1" customHeight="1">
      <c r="A368" s="1">
        <v>298</v>
      </c>
      <c r="B368" s="1" t="s">
        <v>1558</v>
      </c>
      <c r="C368" s="1">
        <v>15</v>
      </c>
      <c r="E368" s="44">
        <v>3092</v>
      </c>
    </row>
    <row r="369" spans="1:5" ht="12.75" hidden="1" customHeight="1">
      <c r="A369" s="1">
        <v>299</v>
      </c>
      <c r="B369" s="1" t="s">
        <v>1559</v>
      </c>
      <c r="C369" s="1">
        <v>12</v>
      </c>
      <c r="E369" s="44">
        <v>3099</v>
      </c>
    </row>
    <row r="370" spans="1:5" ht="12.75" hidden="1" customHeight="1">
      <c r="A370" s="1">
        <v>300</v>
      </c>
      <c r="B370" s="1" t="s">
        <v>1560</v>
      </c>
      <c r="C370" s="1">
        <v>17</v>
      </c>
      <c r="E370" s="44">
        <v>3101</v>
      </c>
    </row>
    <row r="371" spans="1:5" ht="12.75" hidden="1" customHeight="1">
      <c r="A371" s="1">
        <v>301</v>
      </c>
      <c r="B371" s="1" t="s">
        <v>1561</v>
      </c>
      <c r="C371" s="1">
        <v>8</v>
      </c>
      <c r="E371" s="44">
        <v>3102</v>
      </c>
    </row>
    <row r="372" spans="1:5" ht="12.75" hidden="1" customHeight="1">
      <c r="A372" s="1">
        <v>302</v>
      </c>
      <c r="B372" s="1" t="s">
        <v>1562</v>
      </c>
      <c r="C372" s="1">
        <v>8</v>
      </c>
      <c r="E372" s="44">
        <v>3103</v>
      </c>
    </row>
    <row r="373" spans="1:5" ht="12.75" hidden="1" customHeight="1">
      <c r="A373" s="1">
        <v>303</v>
      </c>
      <c r="B373" s="1" t="s">
        <v>4180</v>
      </c>
      <c r="C373" s="1">
        <v>12</v>
      </c>
      <c r="E373" s="44">
        <v>3109</v>
      </c>
    </row>
    <row r="374" spans="1:5" ht="12.75" hidden="1" customHeight="1">
      <c r="A374" s="1">
        <v>304</v>
      </c>
      <c r="B374" s="1" t="s">
        <v>4181</v>
      </c>
      <c r="C374" s="1">
        <v>18</v>
      </c>
      <c r="E374" s="44">
        <v>3211</v>
      </c>
    </row>
    <row r="375" spans="1:5" ht="12.75" hidden="1" customHeight="1">
      <c r="A375" s="1">
        <v>306</v>
      </c>
      <c r="B375" s="1" t="s">
        <v>4182</v>
      </c>
      <c r="C375" s="1">
        <v>19</v>
      </c>
      <c r="E375" s="44">
        <v>3212</v>
      </c>
    </row>
    <row r="376" spans="1:5" ht="12.75" hidden="1" customHeight="1">
      <c r="A376" s="1">
        <v>307</v>
      </c>
      <c r="B376" s="1" t="s">
        <v>4183</v>
      </c>
      <c r="C376" s="1">
        <v>10</v>
      </c>
      <c r="E376" s="44">
        <v>3213</v>
      </c>
    </row>
    <row r="377" spans="1:5" ht="12.75" hidden="1" customHeight="1">
      <c r="A377" s="1">
        <v>308</v>
      </c>
      <c r="B377" s="1" t="s">
        <v>4184</v>
      </c>
      <c r="C377" s="1">
        <v>19</v>
      </c>
      <c r="E377" s="44">
        <v>3220</v>
      </c>
    </row>
    <row r="378" spans="1:5" ht="12.75" hidden="1" customHeight="1">
      <c r="A378" s="1">
        <v>309</v>
      </c>
      <c r="B378" s="1" t="s">
        <v>4185</v>
      </c>
      <c r="C378" s="1">
        <v>12</v>
      </c>
      <c r="E378" s="44">
        <v>3230</v>
      </c>
    </row>
    <row r="379" spans="1:5" ht="12.75" hidden="1" customHeight="1">
      <c r="A379" s="1">
        <v>310</v>
      </c>
      <c r="B379" s="1" t="s">
        <v>4186</v>
      </c>
      <c r="C379" s="1">
        <v>15</v>
      </c>
      <c r="E379" s="44">
        <v>3240</v>
      </c>
    </row>
    <row r="380" spans="1:5" ht="12.75" hidden="1" customHeight="1">
      <c r="A380" s="1">
        <v>311</v>
      </c>
      <c r="B380" s="1" t="s">
        <v>4187</v>
      </c>
      <c r="C380" s="1">
        <v>2</v>
      </c>
      <c r="E380" s="44">
        <v>3250</v>
      </c>
    </row>
    <row r="381" spans="1:5" ht="12.75" hidden="1" customHeight="1">
      <c r="A381" s="1">
        <v>312</v>
      </c>
      <c r="B381" s="1" t="s">
        <v>4188</v>
      </c>
      <c r="C381" s="1">
        <v>14</v>
      </c>
      <c r="E381" s="44">
        <v>3291</v>
      </c>
    </row>
    <row r="382" spans="1:5" ht="12.75" hidden="1" customHeight="1">
      <c r="A382" s="1">
        <v>313</v>
      </c>
      <c r="B382" s="1" t="s">
        <v>4189</v>
      </c>
      <c r="C382" s="1">
        <v>9</v>
      </c>
      <c r="E382" s="44">
        <v>3299</v>
      </c>
    </row>
    <row r="383" spans="1:5" ht="12.75" hidden="1" customHeight="1">
      <c r="A383" s="1">
        <v>314</v>
      </c>
      <c r="B383" s="1" t="s">
        <v>4190</v>
      </c>
      <c r="C383" s="1">
        <v>17</v>
      </c>
      <c r="E383" s="44">
        <v>3311</v>
      </c>
    </row>
    <row r="384" spans="1:5" ht="12.75" hidden="1" customHeight="1">
      <c r="A384" s="1">
        <v>315</v>
      </c>
      <c r="B384" s="1" t="s">
        <v>4191</v>
      </c>
      <c r="C384" s="1">
        <v>4</v>
      </c>
      <c r="E384" s="44">
        <v>3312</v>
      </c>
    </row>
    <row r="385" spans="1:5" ht="12.75" hidden="1" customHeight="1">
      <c r="A385" s="1">
        <v>316</v>
      </c>
      <c r="B385" s="1" t="s">
        <v>4192</v>
      </c>
      <c r="C385" s="1">
        <v>13</v>
      </c>
      <c r="E385" s="44">
        <v>3313</v>
      </c>
    </row>
    <row r="386" spans="1:5" ht="12.75" hidden="1" customHeight="1">
      <c r="A386" s="1">
        <v>317</v>
      </c>
      <c r="B386" s="1" t="s">
        <v>4193</v>
      </c>
      <c r="C386" s="1">
        <v>13</v>
      </c>
      <c r="E386" s="44">
        <v>3314</v>
      </c>
    </row>
    <row r="387" spans="1:5" ht="12.75" hidden="1" customHeight="1">
      <c r="A387" s="1">
        <v>318</v>
      </c>
      <c r="B387" s="1" t="s">
        <v>4194</v>
      </c>
      <c r="C387" s="1">
        <v>11</v>
      </c>
      <c r="E387" s="44">
        <v>3315</v>
      </c>
    </row>
    <row r="388" spans="1:5" ht="12.75" hidden="1" customHeight="1">
      <c r="A388" s="1">
        <v>320</v>
      </c>
      <c r="B388" s="1" t="s">
        <v>4195</v>
      </c>
      <c r="C388" s="1">
        <v>13</v>
      </c>
      <c r="E388" s="44">
        <v>3316</v>
      </c>
    </row>
    <row r="389" spans="1:5" ht="12.75" hidden="1" customHeight="1">
      <c r="A389" s="1">
        <v>321</v>
      </c>
      <c r="B389" s="1" t="s">
        <v>4196</v>
      </c>
      <c r="C389" s="1">
        <v>18</v>
      </c>
      <c r="E389" s="44">
        <v>3317</v>
      </c>
    </row>
    <row r="390" spans="1:5" ht="12.75" hidden="1" customHeight="1">
      <c r="A390" s="1">
        <v>323</v>
      </c>
      <c r="B390" s="1" t="s">
        <v>1523</v>
      </c>
      <c r="C390" s="1">
        <v>9</v>
      </c>
      <c r="E390" s="44">
        <v>3319</v>
      </c>
    </row>
    <row r="391" spans="1:5" ht="12.75" hidden="1" customHeight="1">
      <c r="A391" s="1">
        <v>324</v>
      </c>
      <c r="B391" s="1" t="s">
        <v>1524</v>
      </c>
      <c r="C391" s="1">
        <v>6</v>
      </c>
      <c r="E391" s="44">
        <v>3320</v>
      </c>
    </row>
    <row r="392" spans="1:5" ht="12.75" hidden="1" customHeight="1">
      <c r="A392" s="1">
        <v>325</v>
      </c>
      <c r="B392" s="1" t="s">
        <v>1525</v>
      </c>
      <c r="C392" s="1">
        <v>14</v>
      </c>
      <c r="E392" s="44">
        <v>3511</v>
      </c>
    </row>
    <row r="393" spans="1:5" ht="12.75" hidden="1" customHeight="1">
      <c r="A393" s="1">
        <v>326</v>
      </c>
      <c r="B393" s="1" t="s">
        <v>1526</v>
      </c>
      <c r="C393" s="1">
        <v>5</v>
      </c>
      <c r="E393" s="44">
        <v>3512</v>
      </c>
    </row>
    <row r="394" spans="1:5" ht="12.75" hidden="1" customHeight="1">
      <c r="A394" s="1">
        <v>327</v>
      </c>
      <c r="B394" s="1" t="s">
        <v>1527</v>
      </c>
      <c r="C394" s="1">
        <v>14</v>
      </c>
      <c r="E394" s="44">
        <v>3513</v>
      </c>
    </row>
    <row r="395" spans="1:5" ht="12.75" hidden="1" customHeight="1">
      <c r="A395" s="1">
        <v>328</v>
      </c>
      <c r="B395" s="1" t="s">
        <v>1528</v>
      </c>
      <c r="C395" s="1">
        <v>3</v>
      </c>
      <c r="E395" s="44">
        <v>3514</v>
      </c>
    </row>
    <row r="396" spans="1:5" ht="12.75" hidden="1" customHeight="1">
      <c r="A396" s="1">
        <v>329</v>
      </c>
      <c r="B396" s="1" t="s">
        <v>3235</v>
      </c>
      <c r="C396" s="1">
        <v>2</v>
      </c>
      <c r="E396" s="44">
        <v>3521</v>
      </c>
    </row>
    <row r="397" spans="1:5" ht="12.75" hidden="1" customHeight="1">
      <c r="A397" s="1">
        <v>330</v>
      </c>
      <c r="B397" s="1" t="s">
        <v>3236</v>
      </c>
      <c r="C397" s="1">
        <v>18</v>
      </c>
      <c r="E397" s="44">
        <v>3522</v>
      </c>
    </row>
    <row r="398" spans="1:5" ht="12.75" hidden="1" customHeight="1">
      <c r="A398" s="1">
        <v>331</v>
      </c>
      <c r="B398" s="1" t="s">
        <v>3237</v>
      </c>
      <c r="C398" s="1">
        <v>1</v>
      </c>
      <c r="E398" s="44">
        <v>3523</v>
      </c>
    </row>
    <row r="399" spans="1:5" ht="12.75" hidden="1" customHeight="1">
      <c r="A399" s="1">
        <v>332</v>
      </c>
      <c r="B399" s="1" t="s">
        <v>3238</v>
      </c>
      <c r="C399" s="1">
        <v>10</v>
      </c>
      <c r="E399" s="44">
        <v>3530</v>
      </c>
    </row>
    <row r="400" spans="1:5" ht="12.75" hidden="1" customHeight="1">
      <c r="A400" s="1">
        <v>333</v>
      </c>
      <c r="B400" s="1" t="s">
        <v>3304</v>
      </c>
      <c r="C400" s="1">
        <v>4</v>
      </c>
      <c r="E400" s="44">
        <v>3600</v>
      </c>
    </row>
    <row r="401" spans="1:5" ht="12.75" hidden="1" customHeight="1">
      <c r="A401" s="1">
        <v>334</v>
      </c>
      <c r="B401" s="1" t="s">
        <v>3305</v>
      </c>
      <c r="C401" s="1">
        <v>11</v>
      </c>
      <c r="E401" s="44">
        <v>3700</v>
      </c>
    </row>
    <row r="402" spans="1:5" ht="12.75" hidden="1" customHeight="1">
      <c r="A402" s="1">
        <v>335</v>
      </c>
      <c r="B402" s="1" t="s">
        <v>3306</v>
      </c>
      <c r="C402" s="1">
        <v>19</v>
      </c>
      <c r="E402" s="44">
        <v>3811</v>
      </c>
    </row>
    <row r="403" spans="1:5" ht="12.75" hidden="1" customHeight="1">
      <c r="A403" s="1">
        <v>337</v>
      </c>
      <c r="B403" s="1" t="s">
        <v>3307</v>
      </c>
      <c r="C403" s="1">
        <v>17</v>
      </c>
      <c r="E403" s="44">
        <v>3812</v>
      </c>
    </row>
    <row r="404" spans="1:5" ht="12.75" hidden="1" customHeight="1">
      <c r="A404" s="1">
        <v>338</v>
      </c>
      <c r="B404" s="1" t="s">
        <v>3308</v>
      </c>
      <c r="C404" s="1">
        <v>12</v>
      </c>
      <c r="E404" s="44">
        <v>3821</v>
      </c>
    </row>
    <row r="405" spans="1:5" ht="12.75" hidden="1" customHeight="1">
      <c r="A405" s="1">
        <v>339</v>
      </c>
      <c r="B405" s="1" t="s">
        <v>3309</v>
      </c>
      <c r="C405" s="1">
        <v>17</v>
      </c>
      <c r="E405" s="44">
        <v>3822</v>
      </c>
    </row>
    <row r="406" spans="1:5" ht="12.75" hidden="1" customHeight="1">
      <c r="A406" s="1">
        <v>340</v>
      </c>
      <c r="B406" s="1" t="s">
        <v>3310</v>
      </c>
      <c r="C406" s="1">
        <v>14</v>
      </c>
      <c r="E406" s="44">
        <v>3831</v>
      </c>
    </row>
    <row r="407" spans="1:5" ht="12.75" hidden="1" customHeight="1">
      <c r="A407" s="1">
        <v>341</v>
      </c>
      <c r="B407" s="1" t="s">
        <v>3311</v>
      </c>
      <c r="C407" s="1">
        <v>17</v>
      </c>
      <c r="E407" s="44">
        <v>3832</v>
      </c>
    </row>
    <row r="408" spans="1:5" ht="12.75" hidden="1" customHeight="1">
      <c r="A408" s="1">
        <v>342</v>
      </c>
      <c r="B408" s="1" t="s">
        <v>3312</v>
      </c>
      <c r="C408" s="1">
        <v>20</v>
      </c>
      <c r="E408" s="44">
        <v>3900</v>
      </c>
    </row>
    <row r="409" spans="1:5" ht="12.75" hidden="1" customHeight="1">
      <c r="A409" s="1">
        <v>343</v>
      </c>
      <c r="B409" s="1" t="s">
        <v>3313</v>
      </c>
      <c r="C409" s="1">
        <v>19</v>
      </c>
      <c r="E409" s="44">
        <v>4110</v>
      </c>
    </row>
    <row r="410" spans="1:5" ht="12.75" hidden="1" customHeight="1">
      <c r="A410" s="1">
        <v>344</v>
      </c>
      <c r="B410" s="1" t="s">
        <v>3314</v>
      </c>
      <c r="C410" s="1">
        <v>13</v>
      </c>
      <c r="E410" s="44">
        <v>4120</v>
      </c>
    </row>
    <row r="411" spans="1:5" ht="12.75" hidden="1" customHeight="1">
      <c r="A411" s="1">
        <v>345</v>
      </c>
      <c r="B411" s="1" t="s">
        <v>3315</v>
      </c>
      <c r="C411" s="1">
        <v>13</v>
      </c>
      <c r="E411" s="44">
        <v>4211</v>
      </c>
    </row>
    <row r="412" spans="1:5" ht="12.75" hidden="1" customHeight="1">
      <c r="A412" s="1">
        <v>346</v>
      </c>
      <c r="B412" s="1" t="s">
        <v>3316</v>
      </c>
      <c r="C412" s="1">
        <v>14</v>
      </c>
      <c r="E412" s="44">
        <v>4212</v>
      </c>
    </row>
    <row r="413" spans="1:5" ht="12.75" hidden="1" customHeight="1">
      <c r="A413" s="1">
        <v>347</v>
      </c>
      <c r="B413" s="1" t="s">
        <v>3317</v>
      </c>
      <c r="C413" s="1">
        <v>3</v>
      </c>
      <c r="E413" s="44">
        <v>4213</v>
      </c>
    </row>
    <row r="414" spans="1:5" ht="12.75" hidden="1" customHeight="1">
      <c r="A414" s="1">
        <v>348</v>
      </c>
      <c r="B414" s="1" t="s">
        <v>3318</v>
      </c>
      <c r="C414" s="1">
        <v>18</v>
      </c>
      <c r="E414" s="44">
        <v>4221</v>
      </c>
    </row>
    <row r="415" spans="1:5" ht="12.75" hidden="1" customHeight="1">
      <c r="A415" s="1">
        <v>349</v>
      </c>
      <c r="B415" s="1" t="s">
        <v>3319</v>
      </c>
      <c r="C415" s="1">
        <v>13</v>
      </c>
      <c r="E415" s="44">
        <v>4222</v>
      </c>
    </row>
    <row r="416" spans="1:5" ht="12.75" hidden="1" customHeight="1">
      <c r="A416" s="1">
        <v>350</v>
      </c>
      <c r="B416" s="1" t="s">
        <v>3320</v>
      </c>
      <c r="C416" s="1">
        <v>17</v>
      </c>
      <c r="E416" s="44">
        <v>4291</v>
      </c>
    </row>
    <row r="417" spans="1:5" ht="12.75" hidden="1" customHeight="1">
      <c r="A417" s="1">
        <v>351</v>
      </c>
      <c r="B417" s="1" t="s">
        <v>3321</v>
      </c>
      <c r="C417" s="1">
        <v>11</v>
      </c>
      <c r="E417" s="44">
        <v>4299</v>
      </c>
    </row>
    <row r="418" spans="1:5" ht="12.75" hidden="1" customHeight="1">
      <c r="A418" s="1">
        <v>352</v>
      </c>
      <c r="B418" s="1" t="s">
        <v>3322</v>
      </c>
      <c r="C418" s="1">
        <v>2</v>
      </c>
      <c r="E418" s="44">
        <v>4311</v>
      </c>
    </row>
    <row r="419" spans="1:5" ht="12.75" hidden="1" customHeight="1">
      <c r="A419" s="1">
        <v>354</v>
      </c>
      <c r="B419" s="1" t="s">
        <v>3323</v>
      </c>
      <c r="C419" s="1">
        <v>13</v>
      </c>
      <c r="E419" s="44">
        <v>4312</v>
      </c>
    </row>
    <row r="420" spans="1:5" ht="12.75" hidden="1" customHeight="1">
      <c r="A420" s="1">
        <v>355</v>
      </c>
      <c r="B420" s="1" t="s">
        <v>3324</v>
      </c>
      <c r="C420" s="1">
        <v>20</v>
      </c>
      <c r="E420" s="44">
        <v>4313</v>
      </c>
    </row>
    <row r="421" spans="1:5" ht="12.75" hidden="1" customHeight="1">
      <c r="A421" s="1">
        <v>356</v>
      </c>
      <c r="B421" s="1" t="s">
        <v>3325</v>
      </c>
      <c r="C421" s="1">
        <v>1</v>
      </c>
      <c r="E421" s="44">
        <v>4321</v>
      </c>
    </row>
    <row r="422" spans="1:5" ht="12.75" hidden="1" customHeight="1">
      <c r="A422" s="1">
        <v>357</v>
      </c>
      <c r="B422" s="1" t="s">
        <v>3326</v>
      </c>
      <c r="C422" s="1">
        <v>15</v>
      </c>
      <c r="E422" s="44">
        <v>4322</v>
      </c>
    </row>
    <row r="423" spans="1:5" ht="12.75" hidden="1" customHeight="1">
      <c r="A423" s="1">
        <v>358</v>
      </c>
      <c r="B423" s="1" t="s">
        <v>3327</v>
      </c>
      <c r="C423" s="1">
        <v>17</v>
      </c>
      <c r="E423" s="44">
        <v>4329</v>
      </c>
    </row>
    <row r="424" spans="1:5" ht="12.75" hidden="1" customHeight="1">
      <c r="A424" s="1">
        <v>359</v>
      </c>
      <c r="B424" s="1" t="s">
        <v>3328</v>
      </c>
      <c r="C424" s="1">
        <v>18</v>
      </c>
      <c r="E424" s="44">
        <v>4331</v>
      </c>
    </row>
    <row r="425" spans="1:5" ht="12.75" hidden="1" customHeight="1">
      <c r="A425" s="1">
        <v>360</v>
      </c>
      <c r="B425" s="1" t="s">
        <v>3329</v>
      </c>
      <c r="C425" s="1">
        <v>8</v>
      </c>
      <c r="E425" s="44">
        <v>4332</v>
      </c>
    </row>
    <row r="426" spans="1:5" ht="12.75" hidden="1" customHeight="1">
      <c r="A426" s="1">
        <v>361</v>
      </c>
      <c r="B426" s="1" t="s">
        <v>3330</v>
      </c>
      <c r="C426" s="1">
        <v>14</v>
      </c>
      <c r="E426" s="44">
        <v>4333</v>
      </c>
    </row>
    <row r="427" spans="1:5" ht="12.75" hidden="1" customHeight="1">
      <c r="A427" s="1">
        <v>362</v>
      </c>
      <c r="B427" s="1" t="s">
        <v>3331</v>
      </c>
      <c r="C427" s="1">
        <v>1</v>
      </c>
      <c r="E427" s="44">
        <v>4334</v>
      </c>
    </row>
    <row r="428" spans="1:5" ht="12.75" hidden="1" customHeight="1">
      <c r="A428" s="1">
        <v>363</v>
      </c>
      <c r="B428" s="1" t="s">
        <v>3332</v>
      </c>
      <c r="C428" s="1">
        <v>8</v>
      </c>
      <c r="E428" s="44">
        <v>4339</v>
      </c>
    </row>
    <row r="429" spans="1:5" ht="12.75" hidden="1" customHeight="1">
      <c r="A429" s="1">
        <v>364</v>
      </c>
      <c r="B429" s="1" t="s">
        <v>3333</v>
      </c>
      <c r="C429" s="1">
        <v>2</v>
      </c>
      <c r="E429" s="44">
        <v>4391</v>
      </c>
    </row>
    <row r="430" spans="1:5" ht="12.75" hidden="1" customHeight="1">
      <c r="A430" s="1">
        <v>365</v>
      </c>
      <c r="B430" s="1" t="s">
        <v>3334</v>
      </c>
      <c r="C430" s="1">
        <v>4</v>
      </c>
      <c r="E430" s="44">
        <v>4399</v>
      </c>
    </row>
    <row r="431" spans="1:5" ht="12.75" hidden="1" customHeight="1">
      <c r="A431" s="1">
        <v>366</v>
      </c>
      <c r="B431" s="1" t="s">
        <v>3335</v>
      </c>
      <c r="C431" s="1">
        <v>6</v>
      </c>
      <c r="E431" s="44">
        <v>4511</v>
      </c>
    </row>
    <row r="432" spans="1:5" ht="12.75" hidden="1" customHeight="1">
      <c r="A432" s="1">
        <v>368</v>
      </c>
      <c r="B432" s="1" t="s">
        <v>3336</v>
      </c>
      <c r="C432" s="1">
        <v>18</v>
      </c>
      <c r="E432" s="44">
        <v>4519</v>
      </c>
    </row>
    <row r="433" spans="1:5" ht="12.75" hidden="1" customHeight="1">
      <c r="A433" s="1">
        <v>369</v>
      </c>
      <c r="B433" s="1" t="s">
        <v>3337</v>
      </c>
      <c r="C433" s="1">
        <v>8</v>
      </c>
      <c r="E433" s="44">
        <v>4520</v>
      </c>
    </row>
    <row r="434" spans="1:5" ht="12.75" hidden="1" customHeight="1">
      <c r="A434" s="1">
        <v>371</v>
      </c>
      <c r="B434" s="1" t="s">
        <v>3338</v>
      </c>
      <c r="C434" s="1">
        <v>13</v>
      </c>
      <c r="E434" s="44">
        <v>4531</v>
      </c>
    </row>
    <row r="435" spans="1:5" ht="12.75" hidden="1" customHeight="1">
      <c r="A435" s="1">
        <v>372</v>
      </c>
      <c r="B435" s="1" t="s">
        <v>3339</v>
      </c>
      <c r="C435" s="1">
        <v>12</v>
      </c>
      <c r="E435" s="44">
        <v>4532</v>
      </c>
    </row>
    <row r="436" spans="1:5" ht="12.75" hidden="1" customHeight="1">
      <c r="A436" s="1">
        <v>373</v>
      </c>
      <c r="B436" s="1" t="s">
        <v>3340</v>
      </c>
      <c r="C436" s="1">
        <v>8</v>
      </c>
      <c r="E436" s="44">
        <v>4540</v>
      </c>
    </row>
    <row r="437" spans="1:5" ht="12.75" hidden="1" customHeight="1">
      <c r="A437" s="1">
        <v>374</v>
      </c>
      <c r="B437" s="1" t="s">
        <v>3341</v>
      </c>
      <c r="C437" s="1">
        <v>18</v>
      </c>
      <c r="E437" s="44">
        <v>4611</v>
      </c>
    </row>
    <row r="438" spans="1:5" ht="12.75" hidden="1" customHeight="1">
      <c r="A438" s="1">
        <v>375</v>
      </c>
      <c r="B438" s="1" t="s">
        <v>3342</v>
      </c>
      <c r="C438" s="1">
        <v>7</v>
      </c>
      <c r="E438" s="44">
        <v>4612</v>
      </c>
    </row>
    <row r="439" spans="1:5" ht="12.75" hidden="1" customHeight="1">
      <c r="A439" s="1">
        <v>376</v>
      </c>
      <c r="B439" s="1" t="s">
        <v>3343</v>
      </c>
      <c r="C439" s="1">
        <v>1</v>
      </c>
      <c r="E439" s="44">
        <v>4613</v>
      </c>
    </row>
    <row r="440" spans="1:5" ht="12.75" hidden="1" customHeight="1">
      <c r="A440" s="1">
        <v>377</v>
      </c>
      <c r="B440" s="1" t="s">
        <v>3344</v>
      </c>
      <c r="C440" s="1">
        <v>15</v>
      </c>
      <c r="E440" s="44">
        <v>4614</v>
      </c>
    </row>
    <row r="441" spans="1:5" ht="12.75" hidden="1" customHeight="1">
      <c r="A441" s="1">
        <v>378</v>
      </c>
      <c r="B441" s="1" t="s">
        <v>716</v>
      </c>
      <c r="C441" s="1">
        <v>4</v>
      </c>
      <c r="E441" s="44">
        <v>4615</v>
      </c>
    </row>
    <row r="442" spans="1:5" ht="12.75" hidden="1" customHeight="1">
      <c r="A442" s="1">
        <v>379</v>
      </c>
      <c r="B442" s="1" t="s">
        <v>717</v>
      </c>
      <c r="C442" s="1">
        <v>13</v>
      </c>
      <c r="E442" s="44">
        <v>4616</v>
      </c>
    </row>
    <row r="443" spans="1:5" ht="12.75" hidden="1" customHeight="1">
      <c r="A443" s="1">
        <v>380</v>
      </c>
      <c r="B443" s="1" t="s">
        <v>718</v>
      </c>
      <c r="C443" s="1">
        <v>1</v>
      </c>
      <c r="E443" s="44">
        <v>4617</v>
      </c>
    </row>
    <row r="444" spans="1:5" ht="12.75" hidden="1" customHeight="1">
      <c r="A444" s="1">
        <v>381</v>
      </c>
      <c r="B444" s="1" t="s">
        <v>719</v>
      </c>
      <c r="C444" s="1">
        <v>14</v>
      </c>
      <c r="E444" s="44">
        <v>4618</v>
      </c>
    </row>
    <row r="445" spans="1:5" ht="12.75" hidden="1" customHeight="1">
      <c r="A445" s="1">
        <v>382</v>
      </c>
      <c r="B445" s="1" t="s">
        <v>720</v>
      </c>
      <c r="C445" s="1">
        <v>17</v>
      </c>
      <c r="E445" s="44">
        <v>4619</v>
      </c>
    </row>
    <row r="446" spans="1:5" ht="12.75" hidden="1" customHeight="1">
      <c r="A446" s="1">
        <v>383</v>
      </c>
      <c r="B446" s="1" t="s">
        <v>721</v>
      </c>
      <c r="C446" s="1">
        <v>17</v>
      </c>
      <c r="E446" s="44">
        <v>4621</v>
      </c>
    </row>
    <row r="447" spans="1:5" ht="12.75" hidden="1" customHeight="1">
      <c r="A447" s="1">
        <v>385</v>
      </c>
      <c r="B447" s="1" t="s">
        <v>722</v>
      </c>
      <c r="C447" s="1">
        <v>20</v>
      </c>
      <c r="E447" s="44">
        <v>4622</v>
      </c>
    </row>
    <row r="448" spans="1:5" ht="12.75" hidden="1" customHeight="1">
      <c r="A448" s="1">
        <v>386</v>
      </c>
      <c r="B448" s="1" t="s">
        <v>723</v>
      </c>
      <c r="C448" s="1">
        <v>14</v>
      </c>
      <c r="E448" s="44">
        <v>4623</v>
      </c>
    </row>
    <row r="449" spans="1:5" ht="12.75" hidden="1" customHeight="1">
      <c r="A449" s="1">
        <v>387</v>
      </c>
      <c r="B449" s="1" t="s">
        <v>2638</v>
      </c>
      <c r="C449" s="1">
        <v>9</v>
      </c>
      <c r="E449" s="44">
        <v>4624</v>
      </c>
    </row>
    <row r="450" spans="1:5" ht="12.75" hidden="1" customHeight="1">
      <c r="A450" s="1">
        <v>388</v>
      </c>
      <c r="B450" s="1" t="s">
        <v>2639</v>
      </c>
      <c r="C450" s="1">
        <v>12</v>
      </c>
      <c r="E450" s="44">
        <v>4631</v>
      </c>
    </row>
    <row r="451" spans="1:5" ht="12.75" hidden="1" customHeight="1">
      <c r="A451" s="1">
        <v>389</v>
      </c>
      <c r="B451" s="1" t="s">
        <v>2640</v>
      </c>
      <c r="C451" s="1">
        <v>17</v>
      </c>
      <c r="E451" s="44">
        <v>4632</v>
      </c>
    </row>
    <row r="452" spans="1:5" ht="12.75" hidden="1" customHeight="1">
      <c r="A452" s="1">
        <v>390</v>
      </c>
      <c r="B452" s="1" t="s">
        <v>2641</v>
      </c>
      <c r="C452" s="1">
        <v>7</v>
      </c>
      <c r="E452" s="44">
        <v>4633</v>
      </c>
    </row>
    <row r="453" spans="1:5" ht="12.75" hidden="1" customHeight="1">
      <c r="A453" s="1">
        <v>391</v>
      </c>
      <c r="B453" s="1" t="s">
        <v>2642</v>
      </c>
      <c r="C453" s="1">
        <v>3</v>
      </c>
      <c r="E453" s="44">
        <v>4634</v>
      </c>
    </row>
    <row r="454" spans="1:5" ht="12.75" hidden="1" customHeight="1">
      <c r="A454" s="1">
        <v>393</v>
      </c>
      <c r="B454" s="1" t="s">
        <v>2643</v>
      </c>
      <c r="C454" s="1">
        <v>8</v>
      </c>
      <c r="E454" s="44">
        <v>4635</v>
      </c>
    </row>
    <row r="455" spans="1:5" ht="12.75" hidden="1" customHeight="1">
      <c r="A455" s="1">
        <v>394</v>
      </c>
      <c r="B455" s="1" t="s">
        <v>2644</v>
      </c>
      <c r="C455" s="1">
        <v>15</v>
      </c>
      <c r="E455" s="44">
        <v>4636</v>
      </c>
    </row>
    <row r="456" spans="1:5" ht="12.75" hidden="1" customHeight="1">
      <c r="A456" s="1">
        <v>395</v>
      </c>
      <c r="B456" s="1" t="s">
        <v>2645</v>
      </c>
      <c r="C456" s="1">
        <v>10</v>
      </c>
      <c r="E456" s="44">
        <v>4637</v>
      </c>
    </row>
    <row r="457" spans="1:5" ht="12.75" hidden="1" customHeight="1">
      <c r="A457" s="1">
        <v>396</v>
      </c>
      <c r="B457" s="1" t="s">
        <v>2646</v>
      </c>
      <c r="C457" s="1">
        <v>12</v>
      </c>
      <c r="E457" s="44">
        <v>4638</v>
      </c>
    </row>
    <row r="458" spans="1:5" ht="12.75" hidden="1" customHeight="1">
      <c r="A458" s="1">
        <v>397</v>
      </c>
      <c r="B458" s="1" t="s">
        <v>2647</v>
      </c>
      <c r="C458" s="1">
        <v>12</v>
      </c>
      <c r="E458" s="44">
        <v>4639</v>
      </c>
    </row>
    <row r="459" spans="1:5" ht="12.75" hidden="1" customHeight="1">
      <c r="A459" s="1">
        <v>399</v>
      </c>
      <c r="B459" s="1" t="s">
        <v>2648</v>
      </c>
      <c r="C459" s="1">
        <v>19</v>
      </c>
      <c r="E459" s="44">
        <v>4641</v>
      </c>
    </row>
    <row r="460" spans="1:5" ht="12.75" hidden="1" customHeight="1">
      <c r="A460" s="1">
        <v>400</v>
      </c>
      <c r="B460" s="1" t="s">
        <v>2649</v>
      </c>
      <c r="C460" s="1">
        <v>4</v>
      </c>
      <c r="E460" s="44">
        <v>4642</v>
      </c>
    </row>
    <row r="461" spans="1:5" ht="12.75" hidden="1" customHeight="1">
      <c r="A461" s="1">
        <v>402</v>
      </c>
      <c r="B461" s="1" t="s">
        <v>2650</v>
      </c>
      <c r="C461" s="1">
        <v>19</v>
      </c>
      <c r="E461" s="44">
        <v>4643</v>
      </c>
    </row>
    <row r="462" spans="1:5" ht="12.75" hidden="1" customHeight="1">
      <c r="A462" s="1">
        <v>405</v>
      </c>
      <c r="B462" s="1" t="s">
        <v>2651</v>
      </c>
      <c r="C462" s="1">
        <v>6</v>
      </c>
      <c r="E462" s="44">
        <v>4644</v>
      </c>
    </row>
    <row r="463" spans="1:5" ht="12.75" hidden="1" customHeight="1">
      <c r="A463" s="1">
        <v>406</v>
      </c>
      <c r="B463" s="1" t="s">
        <v>2652</v>
      </c>
      <c r="C463" s="1">
        <v>17</v>
      </c>
      <c r="E463" s="44">
        <v>4645</v>
      </c>
    </row>
    <row r="464" spans="1:5" ht="12.75" hidden="1" customHeight="1">
      <c r="A464" s="1">
        <v>407</v>
      </c>
      <c r="B464" s="1" t="s">
        <v>2653</v>
      </c>
      <c r="C464" s="1">
        <v>10</v>
      </c>
      <c r="E464" s="44">
        <v>4646</v>
      </c>
    </row>
    <row r="465" spans="1:5" ht="12.75" hidden="1" customHeight="1">
      <c r="A465" s="1">
        <v>409</v>
      </c>
      <c r="B465" s="1" t="s">
        <v>2654</v>
      </c>
      <c r="C465" s="1">
        <v>17</v>
      </c>
      <c r="E465" s="44">
        <v>4647</v>
      </c>
    </row>
    <row r="466" spans="1:5" ht="12.75" hidden="1" customHeight="1">
      <c r="A466" s="1">
        <v>410</v>
      </c>
      <c r="B466" s="1" t="s">
        <v>2655</v>
      </c>
      <c r="C466" s="1">
        <v>5</v>
      </c>
      <c r="E466" s="44">
        <v>4648</v>
      </c>
    </row>
    <row r="467" spans="1:5" ht="12.75" hidden="1" customHeight="1">
      <c r="A467" s="1">
        <v>411</v>
      </c>
      <c r="B467" s="1" t="s">
        <v>2656</v>
      </c>
      <c r="C467" s="1">
        <v>13</v>
      </c>
      <c r="E467" s="44">
        <v>4649</v>
      </c>
    </row>
    <row r="468" spans="1:5" ht="12.75" hidden="1" customHeight="1">
      <c r="A468" s="1">
        <v>412</v>
      </c>
      <c r="B468" s="1" t="s">
        <v>2657</v>
      </c>
      <c r="C468" s="1">
        <v>12</v>
      </c>
      <c r="E468" s="44">
        <v>4651</v>
      </c>
    </row>
    <row r="469" spans="1:5" ht="12.75" hidden="1" customHeight="1">
      <c r="A469" s="1">
        <v>413</v>
      </c>
      <c r="B469" s="1" t="s">
        <v>2658</v>
      </c>
      <c r="C469" s="1">
        <v>17</v>
      </c>
      <c r="E469" s="44">
        <v>4652</v>
      </c>
    </row>
    <row r="470" spans="1:5" ht="12.75" hidden="1" customHeight="1">
      <c r="A470" s="1">
        <v>414</v>
      </c>
      <c r="B470" s="1" t="s">
        <v>2659</v>
      </c>
      <c r="C470" s="1">
        <v>16</v>
      </c>
      <c r="E470" s="44">
        <v>4661</v>
      </c>
    </row>
    <row r="471" spans="1:5" ht="12.75" hidden="1" customHeight="1">
      <c r="A471" s="1">
        <v>415</v>
      </c>
      <c r="B471" s="1" t="s">
        <v>2660</v>
      </c>
      <c r="C471" s="1">
        <v>16</v>
      </c>
      <c r="E471" s="44">
        <v>4662</v>
      </c>
    </row>
    <row r="472" spans="1:5" ht="12.75" hidden="1" customHeight="1">
      <c r="A472" s="1">
        <v>416</v>
      </c>
      <c r="B472" s="1" t="s">
        <v>2661</v>
      </c>
      <c r="C472" s="1">
        <v>13</v>
      </c>
      <c r="E472" s="44">
        <v>4663</v>
      </c>
    </row>
    <row r="473" spans="1:5" ht="12.75" hidden="1" customHeight="1">
      <c r="A473" s="1">
        <v>418</v>
      </c>
      <c r="B473" s="1" t="s">
        <v>2662</v>
      </c>
      <c r="C473" s="1">
        <v>12</v>
      </c>
      <c r="E473" s="44">
        <v>4664</v>
      </c>
    </row>
    <row r="474" spans="1:5" ht="12.75" hidden="1" customHeight="1">
      <c r="A474" s="1">
        <v>419</v>
      </c>
      <c r="B474" s="1" t="s">
        <v>2663</v>
      </c>
      <c r="C474" s="1">
        <v>19</v>
      </c>
      <c r="E474" s="44">
        <v>4665</v>
      </c>
    </row>
    <row r="475" spans="1:5" ht="12.75" hidden="1" customHeight="1">
      <c r="A475" s="1">
        <v>421</v>
      </c>
      <c r="B475" s="1" t="s">
        <v>2664</v>
      </c>
      <c r="C475" s="1">
        <v>14</v>
      </c>
      <c r="E475" s="44">
        <v>4666</v>
      </c>
    </row>
    <row r="476" spans="1:5" ht="12.75" hidden="1" customHeight="1">
      <c r="A476" s="1">
        <v>422</v>
      </c>
      <c r="B476" s="1" t="s">
        <v>2665</v>
      </c>
      <c r="C476" s="1">
        <v>2</v>
      </c>
      <c r="E476" s="44">
        <v>4669</v>
      </c>
    </row>
    <row r="477" spans="1:5" ht="12.75" hidden="1" customHeight="1">
      <c r="A477" s="1">
        <v>423</v>
      </c>
      <c r="B477" s="1" t="s">
        <v>2666</v>
      </c>
      <c r="C477" s="1">
        <v>17</v>
      </c>
      <c r="E477" s="44">
        <v>4671</v>
      </c>
    </row>
    <row r="478" spans="1:5" ht="12.75" hidden="1" customHeight="1">
      <c r="A478" s="1">
        <v>424</v>
      </c>
      <c r="B478" s="1" t="s">
        <v>2667</v>
      </c>
      <c r="C478" s="1">
        <v>10</v>
      </c>
      <c r="E478" s="44">
        <v>4672</v>
      </c>
    </row>
    <row r="479" spans="1:5" ht="12.75" hidden="1" customHeight="1">
      <c r="A479" s="1">
        <v>425</v>
      </c>
      <c r="B479" s="1" t="s">
        <v>2668</v>
      </c>
      <c r="C479" s="1">
        <v>13</v>
      </c>
      <c r="E479" s="44">
        <v>4673</v>
      </c>
    </row>
    <row r="480" spans="1:5" ht="12.75" hidden="1" customHeight="1">
      <c r="A480" s="1">
        <v>426</v>
      </c>
      <c r="B480" s="1" t="s">
        <v>2669</v>
      </c>
      <c r="C480" s="1">
        <v>3</v>
      </c>
      <c r="E480" s="44">
        <v>4674</v>
      </c>
    </row>
    <row r="481" spans="1:5" ht="12.75" hidden="1" customHeight="1">
      <c r="A481" s="1">
        <v>427</v>
      </c>
      <c r="B481" s="1" t="s">
        <v>2670</v>
      </c>
      <c r="C481" s="1">
        <v>17</v>
      </c>
      <c r="E481" s="44">
        <v>4675</v>
      </c>
    </row>
    <row r="482" spans="1:5" ht="12.75" hidden="1" customHeight="1">
      <c r="A482" s="1">
        <v>428</v>
      </c>
      <c r="B482" s="1" t="s">
        <v>2671</v>
      </c>
      <c r="C482" s="1">
        <v>13</v>
      </c>
      <c r="E482" s="44">
        <v>4676</v>
      </c>
    </row>
    <row r="483" spans="1:5" ht="12.75" hidden="1" customHeight="1">
      <c r="A483" s="1">
        <v>429</v>
      </c>
      <c r="B483" s="1" t="s">
        <v>2672</v>
      </c>
      <c r="C483" s="1">
        <v>1</v>
      </c>
      <c r="E483" s="44">
        <v>4677</v>
      </c>
    </row>
    <row r="484" spans="1:5" ht="12.75" hidden="1" customHeight="1">
      <c r="A484" s="1">
        <v>430</v>
      </c>
      <c r="B484" s="1" t="s">
        <v>2673</v>
      </c>
      <c r="C484" s="1">
        <v>2</v>
      </c>
      <c r="E484" s="44">
        <v>4690</v>
      </c>
    </row>
    <row r="485" spans="1:5" ht="12.75" hidden="1" customHeight="1">
      <c r="A485" s="1">
        <v>431</v>
      </c>
      <c r="B485" s="1" t="s">
        <v>2674</v>
      </c>
      <c r="C485" s="1">
        <v>18</v>
      </c>
      <c r="E485" s="44">
        <v>4711</v>
      </c>
    </row>
    <row r="486" spans="1:5" ht="12.75" hidden="1" customHeight="1">
      <c r="A486" s="1">
        <v>432</v>
      </c>
      <c r="B486" s="1" t="s">
        <v>2675</v>
      </c>
      <c r="C486" s="1">
        <v>18</v>
      </c>
      <c r="E486" s="44">
        <v>4719</v>
      </c>
    </row>
    <row r="487" spans="1:5" ht="12.75" hidden="1" customHeight="1">
      <c r="A487" s="1">
        <v>433</v>
      </c>
      <c r="B487" s="1" t="s">
        <v>2676</v>
      </c>
      <c r="C487" s="1">
        <v>18</v>
      </c>
      <c r="E487" s="44">
        <v>4721</v>
      </c>
    </row>
    <row r="488" spans="1:5" ht="12.75" hidden="1" customHeight="1">
      <c r="A488" s="1">
        <v>435</v>
      </c>
      <c r="B488" s="1" t="s">
        <v>2677</v>
      </c>
      <c r="C488" s="1">
        <v>18</v>
      </c>
      <c r="E488" s="44">
        <v>4722</v>
      </c>
    </row>
    <row r="489" spans="1:5" ht="12.75" hidden="1" customHeight="1">
      <c r="A489" s="1">
        <v>436</v>
      </c>
      <c r="B489" s="1" t="s">
        <v>2388</v>
      </c>
      <c r="C489" s="1">
        <v>1</v>
      </c>
      <c r="E489" s="44">
        <v>4723</v>
      </c>
    </row>
    <row r="490" spans="1:5" ht="12.75" hidden="1" customHeight="1">
      <c r="A490" s="1">
        <v>437</v>
      </c>
      <c r="B490" s="1" t="s">
        <v>2389</v>
      </c>
      <c r="C490" s="1">
        <v>5</v>
      </c>
      <c r="E490" s="44">
        <v>4724</v>
      </c>
    </row>
    <row r="491" spans="1:5" ht="12.75" hidden="1" customHeight="1">
      <c r="A491" s="1">
        <v>438</v>
      </c>
      <c r="B491" s="1" t="s">
        <v>2390</v>
      </c>
      <c r="C491" s="1">
        <v>5</v>
      </c>
      <c r="E491" s="44">
        <v>4725</v>
      </c>
    </row>
    <row r="492" spans="1:5" ht="12.75" hidden="1" customHeight="1">
      <c r="A492" s="1">
        <v>439</v>
      </c>
      <c r="B492" s="1" t="s">
        <v>2391</v>
      </c>
      <c r="C492" s="1">
        <v>6</v>
      </c>
      <c r="E492" s="44">
        <v>4726</v>
      </c>
    </row>
    <row r="493" spans="1:5" ht="12.75" hidden="1" customHeight="1">
      <c r="A493" s="1">
        <v>440</v>
      </c>
      <c r="B493" s="1" t="s">
        <v>2392</v>
      </c>
      <c r="C493" s="1">
        <v>20</v>
      </c>
      <c r="E493" s="44">
        <v>4729</v>
      </c>
    </row>
    <row r="494" spans="1:5" ht="12.75" hidden="1" customHeight="1">
      <c r="A494" s="1">
        <v>441</v>
      </c>
      <c r="B494" s="1" t="s">
        <v>2393</v>
      </c>
      <c r="C494" s="1">
        <v>20</v>
      </c>
      <c r="E494" s="44">
        <v>4730</v>
      </c>
    </row>
    <row r="495" spans="1:5" ht="12.75" hidden="1" customHeight="1">
      <c r="A495" s="1">
        <v>442</v>
      </c>
      <c r="B495" s="1" t="s">
        <v>2394</v>
      </c>
      <c r="C495" s="1">
        <v>6</v>
      </c>
      <c r="E495" s="44">
        <v>4741</v>
      </c>
    </row>
    <row r="496" spans="1:5" ht="12.75" hidden="1" customHeight="1">
      <c r="A496" s="1">
        <v>443</v>
      </c>
      <c r="B496" s="1" t="s">
        <v>1109</v>
      </c>
      <c r="C496" s="1">
        <v>17</v>
      </c>
      <c r="E496" s="44">
        <v>4742</v>
      </c>
    </row>
    <row r="497" spans="1:5" ht="12.75" hidden="1" customHeight="1">
      <c r="A497" s="1">
        <v>444</v>
      </c>
      <c r="B497" s="1" t="s">
        <v>1796</v>
      </c>
      <c r="C497" s="1">
        <v>15</v>
      </c>
      <c r="E497" s="44">
        <v>4743</v>
      </c>
    </row>
    <row r="498" spans="1:5" ht="12.75" hidden="1" customHeight="1">
      <c r="A498" s="1">
        <v>445</v>
      </c>
      <c r="B498" s="1" t="s">
        <v>997</v>
      </c>
      <c r="C498" s="1">
        <v>13</v>
      </c>
      <c r="E498" s="44">
        <v>4751</v>
      </c>
    </row>
    <row r="499" spans="1:5" ht="12.75" hidden="1" customHeight="1">
      <c r="A499" s="1">
        <v>447</v>
      </c>
      <c r="B499" s="1" t="s">
        <v>940</v>
      </c>
      <c r="C499" s="1">
        <v>17</v>
      </c>
      <c r="E499" s="44">
        <v>4752</v>
      </c>
    </row>
    <row r="500" spans="1:5" ht="12.75" hidden="1" customHeight="1">
      <c r="A500" s="1">
        <v>449</v>
      </c>
      <c r="B500" s="1" t="s">
        <v>1899</v>
      </c>
      <c r="C500" s="1">
        <v>10</v>
      </c>
      <c r="E500" s="44">
        <v>4753</v>
      </c>
    </row>
    <row r="501" spans="1:5" ht="12.75" hidden="1" customHeight="1">
      <c r="A501" s="1">
        <v>450</v>
      </c>
      <c r="B501" s="1" t="s">
        <v>1900</v>
      </c>
      <c r="C501" s="1">
        <v>7</v>
      </c>
      <c r="E501" s="44">
        <v>4754</v>
      </c>
    </row>
    <row r="502" spans="1:5" ht="12.75" hidden="1" customHeight="1">
      <c r="A502" s="1">
        <v>452</v>
      </c>
      <c r="B502" s="1" t="s">
        <v>1901</v>
      </c>
      <c r="C502" s="1">
        <v>20</v>
      </c>
      <c r="E502" s="44">
        <v>4759</v>
      </c>
    </row>
    <row r="503" spans="1:5" ht="12.75" hidden="1" customHeight="1">
      <c r="A503" s="1">
        <v>453</v>
      </c>
      <c r="B503" s="1" t="s">
        <v>1902</v>
      </c>
      <c r="C503" s="1">
        <v>18</v>
      </c>
      <c r="E503" s="44">
        <v>4761</v>
      </c>
    </row>
    <row r="504" spans="1:5" ht="12.75" hidden="1" customHeight="1">
      <c r="A504" s="1">
        <v>454</v>
      </c>
      <c r="B504" s="1" t="s">
        <v>1903</v>
      </c>
      <c r="C504" s="1">
        <v>15</v>
      </c>
      <c r="E504" s="44">
        <v>4762</v>
      </c>
    </row>
    <row r="505" spans="1:5" ht="12.75" hidden="1" customHeight="1">
      <c r="A505" s="1">
        <v>455</v>
      </c>
      <c r="B505" s="1" t="s">
        <v>1904</v>
      </c>
      <c r="C505" s="1">
        <v>9</v>
      </c>
      <c r="E505" s="44">
        <v>4763</v>
      </c>
    </row>
    <row r="506" spans="1:5" ht="12.75" hidden="1" customHeight="1">
      <c r="A506" s="1">
        <v>456</v>
      </c>
      <c r="B506" s="1" t="s">
        <v>1905</v>
      </c>
      <c r="C506" s="1">
        <v>16</v>
      </c>
      <c r="E506" s="44">
        <v>4764</v>
      </c>
    </row>
    <row r="507" spans="1:5" ht="12.75" hidden="1" customHeight="1">
      <c r="A507" s="1">
        <v>457</v>
      </c>
      <c r="B507" s="1" t="s">
        <v>1906</v>
      </c>
      <c r="C507" s="1">
        <v>3</v>
      </c>
      <c r="E507" s="44">
        <v>4765</v>
      </c>
    </row>
    <row r="508" spans="1:5" ht="12.75" hidden="1" customHeight="1">
      <c r="A508" s="1">
        <v>458</v>
      </c>
      <c r="B508" s="1" t="s">
        <v>1907</v>
      </c>
      <c r="C508" s="1">
        <v>16</v>
      </c>
      <c r="E508" s="44">
        <v>4771</v>
      </c>
    </row>
    <row r="509" spans="1:5" ht="12.75" hidden="1" customHeight="1">
      <c r="A509" s="1">
        <v>459</v>
      </c>
      <c r="B509" s="1" t="s">
        <v>1908</v>
      </c>
      <c r="C509" s="1">
        <v>16</v>
      </c>
      <c r="E509" s="44">
        <v>4772</v>
      </c>
    </row>
    <row r="510" spans="1:5" ht="12.75" hidden="1" customHeight="1">
      <c r="A510" s="1">
        <v>460</v>
      </c>
      <c r="B510" s="1" t="s">
        <v>1909</v>
      </c>
      <c r="C510" s="1">
        <v>17</v>
      </c>
      <c r="E510" s="44">
        <v>4773</v>
      </c>
    </row>
    <row r="511" spans="1:5" ht="12.75" hidden="1" customHeight="1">
      <c r="A511" s="1">
        <v>461</v>
      </c>
      <c r="B511" s="1" t="s">
        <v>1910</v>
      </c>
      <c r="C511" s="1">
        <v>14</v>
      </c>
      <c r="E511" s="44">
        <v>4774</v>
      </c>
    </row>
    <row r="512" spans="1:5" ht="12.75" hidden="1" customHeight="1">
      <c r="A512" s="1">
        <v>462</v>
      </c>
      <c r="B512" s="1" t="s">
        <v>1911</v>
      </c>
      <c r="C512" s="1">
        <v>5</v>
      </c>
      <c r="E512" s="44">
        <v>4775</v>
      </c>
    </row>
    <row r="513" spans="1:5" ht="12.75" hidden="1" customHeight="1">
      <c r="A513" s="1">
        <v>463</v>
      </c>
      <c r="B513" s="1" t="s">
        <v>1912</v>
      </c>
      <c r="C513" s="1">
        <v>17</v>
      </c>
      <c r="E513" s="44">
        <v>4776</v>
      </c>
    </row>
    <row r="514" spans="1:5" ht="12.75" hidden="1" customHeight="1">
      <c r="A514" s="1">
        <v>464</v>
      </c>
      <c r="B514" s="1" t="s">
        <v>1913</v>
      </c>
      <c r="C514" s="1">
        <v>16</v>
      </c>
      <c r="E514" s="44">
        <v>4777</v>
      </c>
    </row>
    <row r="515" spans="1:5" ht="12.75" hidden="1" customHeight="1">
      <c r="A515" s="1">
        <v>466</v>
      </c>
      <c r="B515" s="1" t="s">
        <v>1914</v>
      </c>
      <c r="C515" s="1">
        <v>2</v>
      </c>
      <c r="E515" s="44">
        <v>4778</v>
      </c>
    </row>
    <row r="516" spans="1:5" ht="12.75" hidden="1" customHeight="1">
      <c r="A516" s="1">
        <v>467</v>
      </c>
      <c r="B516" s="1" t="s">
        <v>1915</v>
      </c>
      <c r="C516" s="1">
        <v>9</v>
      </c>
      <c r="E516" s="44">
        <v>4779</v>
      </c>
    </row>
    <row r="517" spans="1:5" ht="12.75" hidden="1" customHeight="1">
      <c r="A517" s="1">
        <v>468</v>
      </c>
      <c r="B517" s="1" t="s">
        <v>1916</v>
      </c>
      <c r="C517" s="1">
        <v>18</v>
      </c>
      <c r="E517" s="44">
        <v>4781</v>
      </c>
    </row>
    <row r="518" spans="1:5" ht="12.75" hidden="1" customHeight="1">
      <c r="A518" s="1">
        <v>469</v>
      </c>
      <c r="B518" s="1" t="s">
        <v>1917</v>
      </c>
      <c r="C518" s="1">
        <v>15</v>
      </c>
      <c r="E518" s="44">
        <v>4782</v>
      </c>
    </row>
    <row r="519" spans="1:5" ht="12.75" hidden="1" customHeight="1">
      <c r="A519" s="1">
        <v>471</v>
      </c>
      <c r="B519" s="1" t="s">
        <v>1918</v>
      </c>
      <c r="C519" s="1">
        <v>14</v>
      </c>
      <c r="E519" s="44">
        <v>4789</v>
      </c>
    </row>
    <row r="520" spans="1:5" ht="12.75" hidden="1" customHeight="1">
      <c r="A520" s="1">
        <v>472</v>
      </c>
      <c r="B520" s="1" t="s">
        <v>1919</v>
      </c>
      <c r="C520" s="1">
        <v>5</v>
      </c>
      <c r="E520" s="44">
        <v>4791</v>
      </c>
    </row>
    <row r="521" spans="1:5" ht="12.75" hidden="1" customHeight="1">
      <c r="A521" s="1">
        <v>473</v>
      </c>
      <c r="B521" s="1" t="s">
        <v>4071</v>
      </c>
      <c r="C521" s="1">
        <v>5</v>
      </c>
      <c r="E521" s="44">
        <v>4799</v>
      </c>
    </row>
    <row r="522" spans="1:5" ht="12.75" hidden="1" customHeight="1">
      <c r="A522" s="1">
        <v>474</v>
      </c>
      <c r="B522" s="1" t="s">
        <v>4072</v>
      </c>
      <c r="C522" s="1">
        <v>19</v>
      </c>
      <c r="E522" s="44">
        <v>4910</v>
      </c>
    </row>
    <row r="523" spans="1:5" ht="12.75" hidden="1" customHeight="1">
      <c r="A523" s="1">
        <v>475</v>
      </c>
      <c r="B523" s="1" t="s">
        <v>4073</v>
      </c>
      <c r="C523" s="1">
        <v>11</v>
      </c>
      <c r="E523" s="44">
        <v>4920</v>
      </c>
    </row>
    <row r="524" spans="1:5" ht="12.75" hidden="1" customHeight="1">
      <c r="A524" s="1">
        <v>476</v>
      </c>
      <c r="B524" s="1" t="s">
        <v>4074</v>
      </c>
      <c r="C524" s="1">
        <v>12</v>
      </c>
      <c r="E524" s="44">
        <v>4931</v>
      </c>
    </row>
    <row r="525" spans="1:5" ht="12.75" hidden="1" customHeight="1">
      <c r="A525" s="1">
        <v>477</v>
      </c>
      <c r="B525" s="1" t="s">
        <v>4075</v>
      </c>
      <c r="C525" s="1">
        <v>3</v>
      </c>
      <c r="E525" s="44">
        <v>4932</v>
      </c>
    </row>
    <row r="526" spans="1:5" ht="12.75" hidden="1" customHeight="1">
      <c r="A526" s="1">
        <v>478</v>
      </c>
      <c r="B526" s="1" t="s">
        <v>4076</v>
      </c>
      <c r="C526" s="1">
        <v>7</v>
      </c>
      <c r="E526" s="44">
        <v>4939</v>
      </c>
    </row>
    <row r="527" spans="1:5" ht="12.75" hidden="1" customHeight="1">
      <c r="A527" s="1">
        <v>480</v>
      </c>
      <c r="B527" s="1" t="s">
        <v>4077</v>
      </c>
      <c r="C527" s="1">
        <v>7</v>
      </c>
      <c r="E527" s="44">
        <v>4941</v>
      </c>
    </row>
    <row r="528" spans="1:5" ht="12.75" hidden="1" customHeight="1">
      <c r="A528" s="1">
        <v>481</v>
      </c>
      <c r="B528" s="1" t="s">
        <v>2614</v>
      </c>
      <c r="C528" s="1">
        <v>2</v>
      </c>
      <c r="E528" s="44">
        <v>4942</v>
      </c>
    </row>
    <row r="529" spans="1:5" ht="12.75" hidden="1" customHeight="1">
      <c r="A529" s="1">
        <v>483</v>
      </c>
      <c r="B529" s="1" t="s">
        <v>2615</v>
      </c>
      <c r="C529" s="1">
        <v>7</v>
      </c>
      <c r="E529" s="44">
        <v>4950</v>
      </c>
    </row>
    <row r="530" spans="1:5" ht="12.75" hidden="1" customHeight="1">
      <c r="A530" s="1">
        <v>484</v>
      </c>
      <c r="B530" s="1" t="s">
        <v>2616</v>
      </c>
      <c r="C530" s="1">
        <v>5</v>
      </c>
      <c r="E530" s="44">
        <v>5010</v>
      </c>
    </row>
    <row r="531" spans="1:5" ht="12.75" hidden="1" customHeight="1">
      <c r="A531" s="1">
        <v>485</v>
      </c>
      <c r="B531" s="1" t="s">
        <v>2617</v>
      </c>
      <c r="C531" s="1">
        <v>14</v>
      </c>
      <c r="E531" s="44">
        <v>5020</v>
      </c>
    </row>
    <row r="532" spans="1:5" ht="12.75" hidden="1" customHeight="1">
      <c r="A532" s="1">
        <v>486</v>
      </c>
      <c r="B532" s="1" t="s">
        <v>2618</v>
      </c>
      <c r="C532" s="1">
        <v>5</v>
      </c>
      <c r="E532" s="44">
        <v>5030</v>
      </c>
    </row>
    <row r="533" spans="1:5" ht="12.75" hidden="1" customHeight="1">
      <c r="A533" s="1">
        <v>487</v>
      </c>
      <c r="B533" s="1" t="s">
        <v>2619</v>
      </c>
      <c r="C533" s="1">
        <v>16</v>
      </c>
      <c r="E533" s="44">
        <v>5040</v>
      </c>
    </row>
    <row r="534" spans="1:5" ht="12.75" hidden="1" customHeight="1">
      <c r="A534" s="1">
        <v>488</v>
      </c>
      <c r="B534" s="1" t="s">
        <v>4275</v>
      </c>
      <c r="C534" s="1">
        <v>8</v>
      </c>
      <c r="E534" s="44">
        <v>5110</v>
      </c>
    </row>
    <row r="535" spans="1:5" ht="12.75" hidden="1" customHeight="1">
      <c r="A535" s="1">
        <v>489</v>
      </c>
      <c r="B535" s="1" t="s">
        <v>4276</v>
      </c>
      <c r="C535" s="1">
        <v>13</v>
      </c>
      <c r="E535" s="44">
        <v>5121</v>
      </c>
    </row>
    <row r="536" spans="1:5" ht="12.75" hidden="1" customHeight="1">
      <c r="A536" s="1">
        <v>490</v>
      </c>
      <c r="B536" s="1" t="s">
        <v>4277</v>
      </c>
      <c r="C536" s="1">
        <v>6</v>
      </c>
      <c r="E536" s="44">
        <v>5122</v>
      </c>
    </row>
    <row r="537" spans="1:5" ht="12.75" hidden="1" customHeight="1">
      <c r="A537" s="1">
        <v>491</v>
      </c>
      <c r="B537" s="1" t="s">
        <v>4278</v>
      </c>
      <c r="C537" s="1">
        <v>10</v>
      </c>
      <c r="E537" s="44">
        <v>5210</v>
      </c>
    </row>
    <row r="538" spans="1:5" ht="12.75" hidden="1" customHeight="1">
      <c r="A538" s="1">
        <v>492</v>
      </c>
      <c r="B538" s="1" t="s">
        <v>4279</v>
      </c>
      <c r="C538" s="1">
        <v>17</v>
      </c>
      <c r="E538" s="44">
        <v>5221</v>
      </c>
    </row>
    <row r="539" spans="1:5" ht="12.75" hidden="1" customHeight="1">
      <c r="A539" s="1">
        <v>493</v>
      </c>
      <c r="B539" s="1" t="s">
        <v>4280</v>
      </c>
      <c r="C539" s="1">
        <v>5</v>
      </c>
      <c r="E539" s="44">
        <v>5222</v>
      </c>
    </row>
    <row r="540" spans="1:5" ht="12.75" hidden="1" customHeight="1">
      <c r="A540" s="1">
        <v>494</v>
      </c>
      <c r="B540" s="1" t="s">
        <v>4281</v>
      </c>
      <c r="C540" s="1">
        <v>14</v>
      </c>
      <c r="E540" s="44">
        <v>5223</v>
      </c>
    </row>
    <row r="541" spans="1:5" ht="12.75" hidden="1" customHeight="1">
      <c r="A541" s="1">
        <v>495</v>
      </c>
      <c r="B541" s="1" t="s">
        <v>4282</v>
      </c>
      <c r="C541" s="1">
        <v>8</v>
      </c>
      <c r="E541" s="44">
        <v>5224</v>
      </c>
    </row>
    <row r="542" spans="1:5" ht="12.75" hidden="1" customHeight="1">
      <c r="A542" s="1">
        <v>497</v>
      </c>
      <c r="B542" s="1" t="s">
        <v>4283</v>
      </c>
      <c r="C542" s="1">
        <v>18</v>
      </c>
      <c r="E542" s="44">
        <v>5229</v>
      </c>
    </row>
    <row r="543" spans="1:5" ht="12.75" hidden="1" customHeight="1">
      <c r="A543" s="1">
        <v>498</v>
      </c>
      <c r="B543" s="1" t="s">
        <v>4284</v>
      </c>
      <c r="C543" s="1">
        <v>18</v>
      </c>
      <c r="E543" s="44">
        <v>5310</v>
      </c>
    </row>
    <row r="544" spans="1:5" ht="12.75" hidden="1" customHeight="1">
      <c r="A544" s="1">
        <v>499</v>
      </c>
      <c r="B544" s="1" t="s">
        <v>4285</v>
      </c>
      <c r="C544" s="1">
        <v>10</v>
      </c>
      <c r="E544" s="44">
        <v>5320</v>
      </c>
    </row>
    <row r="545" spans="1:5" ht="12.75" hidden="1" customHeight="1">
      <c r="A545" s="1">
        <v>500</v>
      </c>
      <c r="B545" s="1" t="s">
        <v>4286</v>
      </c>
      <c r="C545" s="1">
        <v>15</v>
      </c>
      <c r="E545" s="44">
        <v>5510</v>
      </c>
    </row>
    <row r="546" spans="1:5" ht="12.75" hidden="1" customHeight="1">
      <c r="A546" s="1">
        <v>502</v>
      </c>
      <c r="B546" s="1" t="s">
        <v>4287</v>
      </c>
      <c r="C546" s="1">
        <v>18</v>
      </c>
      <c r="E546" s="44">
        <v>5520</v>
      </c>
    </row>
    <row r="547" spans="1:5" ht="12.75" hidden="1" customHeight="1">
      <c r="A547" s="1">
        <v>503</v>
      </c>
      <c r="B547" s="1" t="s">
        <v>4288</v>
      </c>
      <c r="C547" s="1">
        <v>4</v>
      </c>
      <c r="E547" s="44">
        <v>5530</v>
      </c>
    </row>
    <row r="548" spans="1:5" ht="12.75" hidden="1" customHeight="1">
      <c r="A548" s="1">
        <v>504</v>
      </c>
      <c r="B548" s="1" t="s">
        <v>4289</v>
      </c>
      <c r="C548" s="1">
        <v>20</v>
      </c>
      <c r="E548" s="44">
        <v>5590</v>
      </c>
    </row>
    <row r="549" spans="1:5" ht="12.75" hidden="1" customHeight="1">
      <c r="A549" s="1">
        <v>505</v>
      </c>
      <c r="B549" s="1" t="s">
        <v>4290</v>
      </c>
      <c r="C549" s="1">
        <v>16</v>
      </c>
      <c r="E549" s="44">
        <v>5610</v>
      </c>
    </row>
    <row r="550" spans="1:5" ht="12.75" hidden="1" customHeight="1">
      <c r="A550" s="1">
        <v>506</v>
      </c>
      <c r="B550" s="1" t="s">
        <v>4291</v>
      </c>
      <c r="C550" s="1">
        <v>12</v>
      </c>
      <c r="E550" s="44">
        <v>5621</v>
      </c>
    </row>
    <row r="551" spans="1:5" ht="12.75" hidden="1" customHeight="1">
      <c r="A551" s="1">
        <v>507</v>
      </c>
      <c r="B551" s="1" t="s">
        <v>4292</v>
      </c>
      <c r="C551" s="1">
        <v>8</v>
      </c>
      <c r="E551" s="44">
        <v>5629</v>
      </c>
    </row>
    <row r="552" spans="1:5" ht="12.75" hidden="1" customHeight="1">
      <c r="A552" s="1">
        <v>508</v>
      </c>
      <c r="B552" s="1" t="s">
        <v>4293</v>
      </c>
      <c r="C552" s="1">
        <v>1</v>
      </c>
      <c r="E552" s="44">
        <v>5630</v>
      </c>
    </row>
    <row r="553" spans="1:5" ht="12.75" hidden="1" customHeight="1">
      <c r="A553" s="1">
        <v>509</v>
      </c>
      <c r="B553" s="1" t="s">
        <v>4197</v>
      </c>
      <c r="C553" s="1">
        <v>8</v>
      </c>
      <c r="E553" s="44">
        <v>5811</v>
      </c>
    </row>
    <row r="554" spans="1:5" ht="12.75" hidden="1" customHeight="1">
      <c r="A554" s="1">
        <v>510</v>
      </c>
      <c r="B554" s="1" t="s">
        <v>4198</v>
      </c>
      <c r="C554" s="1">
        <v>3</v>
      </c>
      <c r="E554" s="44">
        <v>5812</v>
      </c>
    </row>
    <row r="555" spans="1:5" ht="12.75" hidden="1" customHeight="1">
      <c r="A555" s="1">
        <v>511</v>
      </c>
      <c r="B555" s="1" t="s">
        <v>4199</v>
      </c>
      <c r="C555" s="1">
        <v>17</v>
      </c>
      <c r="E555" s="44">
        <v>5813</v>
      </c>
    </row>
    <row r="556" spans="1:5" ht="12.75" hidden="1" customHeight="1">
      <c r="A556" s="1">
        <v>512</v>
      </c>
      <c r="B556" s="1" t="s">
        <v>4200</v>
      </c>
      <c r="C556" s="1">
        <v>9</v>
      </c>
      <c r="E556" s="44">
        <v>5814</v>
      </c>
    </row>
    <row r="557" spans="1:5" ht="12.75" hidden="1" customHeight="1">
      <c r="A557" s="1">
        <v>513</v>
      </c>
      <c r="B557" s="1" t="s">
        <v>4201</v>
      </c>
      <c r="C557" s="1">
        <v>17</v>
      </c>
      <c r="E557" s="44">
        <v>5819</v>
      </c>
    </row>
    <row r="558" spans="1:5" ht="12.75" hidden="1" customHeight="1">
      <c r="A558" s="1">
        <v>514</v>
      </c>
      <c r="B558" s="1" t="s">
        <v>1659</v>
      </c>
      <c r="C558" s="1">
        <v>12</v>
      </c>
      <c r="E558" s="44">
        <v>5821</v>
      </c>
    </row>
    <row r="559" spans="1:5" ht="12.75" hidden="1" customHeight="1">
      <c r="A559" s="1">
        <v>516</v>
      </c>
      <c r="B559" s="1" t="s">
        <v>1660</v>
      </c>
      <c r="C559" s="1">
        <v>18</v>
      </c>
      <c r="E559" s="44">
        <v>5829</v>
      </c>
    </row>
    <row r="560" spans="1:5" ht="12.75" hidden="1" customHeight="1">
      <c r="A560" s="1">
        <v>517</v>
      </c>
      <c r="B560" s="1" t="s">
        <v>1661</v>
      </c>
      <c r="C560" s="1">
        <v>14</v>
      </c>
      <c r="E560" s="44">
        <v>5911</v>
      </c>
    </row>
    <row r="561" spans="1:5" ht="12.75" hidden="1" customHeight="1">
      <c r="A561" s="1">
        <v>518</v>
      </c>
      <c r="B561" s="1" t="s">
        <v>1662</v>
      </c>
      <c r="C561" s="1">
        <v>16</v>
      </c>
      <c r="E561" s="44">
        <v>5912</v>
      </c>
    </row>
    <row r="562" spans="1:5" ht="12.75" hidden="1" customHeight="1">
      <c r="A562" s="1">
        <v>519</v>
      </c>
      <c r="B562" s="1" t="s">
        <v>1663</v>
      </c>
      <c r="C562" s="1">
        <v>2</v>
      </c>
      <c r="E562" s="44">
        <v>5913</v>
      </c>
    </row>
    <row r="563" spans="1:5" ht="12.75" hidden="1" customHeight="1">
      <c r="A563" s="1">
        <v>520</v>
      </c>
      <c r="B563" s="1" t="s">
        <v>1664</v>
      </c>
      <c r="C563" s="1">
        <v>13</v>
      </c>
      <c r="E563" s="44">
        <v>5914</v>
      </c>
    </row>
    <row r="564" spans="1:5" ht="12.75" hidden="1" customHeight="1">
      <c r="A564" s="1">
        <v>521</v>
      </c>
      <c r="B564" s="1" t="s">
        <v>2319</v>
      </c>
      <c r="C564" s="1">
        <v>2</v>
      </c>
      <c r="E564" s="44">
        <v>5920</v>
      </c>
    </row>
    <row r="565" spans="1:5" ht="12.75" hidden="1" customHeight="1">
      <c r="A565" s="1">
        <v>522</v>
      </c>
      <c r="B565" s="1" t="s">
        <v>2320</v>
      </c>
      <c r="C565" s="1">
        <v>17</v>
      </c>
      <c r="E565" s="44">
        <v>6010</v>
      </c>
    </row>
    <row r="566" spans="1:5" ht="12.75" hidden="1" customHeight="1">
      <c r="A566" s="1">
        <v>523</v>
      </c>
      <c r="B566" s="1" t="s">
        <v>2321</v>
      </c>
      <c r="C566" s="1">
        <v>19</v>
      </c>
      <c r="E566" s="44">
        <v>6020</v>
      </c>
    </row>
    <row r="567" spans="1:5" ht="12.75" hidden="1" customHeight="1">
      <c r="A567" s="1">
        <v>524</v>
      </c>
      <c r="B567" s="1" t="s">
        <v>2322</v>
      </c>
      <c r="C567" s="1">
        <v>10</v>
      </c>
      <c r="E567" s="44">
        <v>6110</v>
      </c>
    </row>
    <row r="568" spans="1:5" ht="12.75" hidden="1" customHeight="1">
      <c r="A568" s="1">
        <v>525</v>
      </c>
      <c r="B568" s="1" t="s">
        <v>2323</v>
      </c>
      <c r="C568" s="1">
        <v>13</v>
      </c>
      <c r="E568" s="44">
        <v>6120</v>
      </c>
    </row>
    <row r="569" spans="1:5" ht="12.75" hidden="1" customHeight="1">
      <c r="A569" s="1">
        <v>526</v>
      </c>
      <c r="B569" s="1" t="s">
        <v>3588</v>
      </c>
      <c r="C569" s="1">
        <v>2</v>
      </c>
      <c r="E569" s="44">
        <v>6130</v>
      </c>
    </row>
    <row r="570" spans="1:5" ht="12.75" hidden="1" customHeight="1">
      <c r="A570" s="1">
        <v>527</v>
      </c>
      <c r="B570" s="1" t="s">
        <v>3589</v>
      </c>
      <c r="C570" s="1">
        <v>2</v>
      </c>
      <c r="E570" s="44">
        <v>6190</v>
      </c>
    </row>
    <row r="571" spans="1:5" ht="12.75" hidden="1" customHeight="1">
      <c r="A571" s="1">
        <v>528</v>
      </c>
      <c r="B571" s="1" t="s">
        <v>3590</v>
      </c>
      <c r="C571" s="1">
        <v>17</v>
      </c>
      <c r="E571" s="44">
        <v>6201</v>
      </c>
    </row>
    <row r="572" spans="1:5" ht="12.75" hidden="1" customHeight="1">
      <c r="A572" s="1">
        <v>530</v>
      </c>
      <c r="B572" s="1" t="s">
        <v>3591</v>
      </c>
      <c r="C572" s="1">
        <v>4</v>
      </c>
      <c r="E572" s="44">
        <v>6202</v>
      </c>
    </row>
    <row r="573" spans="1:5" ht="12.75" hidden="1" customHeight="1">
      <c r="A573" s="1">
        <v>531</v>
      </c>
      <c r="B573" s="1" t="s">
        <v>1809</v>
      </c>
      <c r="C573" s="1">
        <v>18</v>
      </c>
      <c r="E573" s="44">
        <v>6203</v>
      </c>
    </row>
    <row r="574" spans="1:5" ht="12.75" hidden="1" customHeight="1">
      <c r="A574" s="1">
        <v>533</v>
      </c>
      <c r="B574" s="1" t="s">
        <v>1810</v>
      </c>
      <c r="C574" s="1">
        <v>1</v>
      </c>
      <c r="E574" s="44">
        <v>6209</v>
      </c>
    </row>
    <row r="575" spans="1:5" ht="12.75" hidden="1" customHeight="1">
      <c r="A575" s="1">
        <v>534</v>
      </c>
      <c r="B575" s="1" t="s">
        <v>1811</v>
      </c>
      <c r="C575" s="1">
        <v>16</v>
      </c>
      <c r="E575" s="44">
        <v>6311</v>
      </c>
    </row>
    <row r="576" spans="1:5" ht="12.75" hidden="1" customHeight="1">
      <c r="A576" s="1">
        <v>535</v>
      </c>
      <c r="B576" s="1" t="s">
        <v>1812</v>
      </c>
      <c r="C576" s="1">
        <v>16</v>
      </c>
      <c r="E576" s="44">
        <v>6312</v>
      </c>
    </row>
    <row r="577" spans="1:5" ht="12.75" hidden="1" customHeight="1">
      <c r="A577" s="1">
        <v>536</v>
      </c>
      <c r="B577" s="1" t="s">
        <v>1233</v>
      </c>
      <c r="C577" s="1">
        <v>1</v>
      </c>
      <c r="E577" s="44">
        <v>6391</v>
      </c>
    </row>
    <row r="578" spans="1:5" ht="12.75" hidden="1" customHeight="1">
      <c r="A578" s="1">
        <v>537</v>
      </c>
      <c r="B578" s="1" t="s">
        <v>1958</v>
      </c>
      <c r="C578" s="1">
        <v>13</v>
      </c>
      <c r="E578" s="44">
        <v>6399</v>
      </c>
    </row>
    <row r="579" spans="1:5" ht="12.75" hidden="1" customHeight="1">
      <c r="A579" s="1">
        <v>538</v>
      </c>
      <c r="B579" s="1" t="s">
        <v>1234</v>
      </c>
      <c r="C579" s="1">
        <v>8</v>
      </c>
      <c r="E579" s="44">
        <v>6411</v>
      </c>
    </row>
    <row r="580" spans="1:5" ht="12.75" hidden="1" customHeight="1">
      <c r="A580" s="1">
        <v>539</v>
      </c>
      <c r="B580" s="1" t="s">
        <v>1235</v>
      </c>
      <c r="C580" s="1">
        <v>1</v>
      </c>
      <c r="E580" s="44">
        <v>6419</v>
      </c>
    </row>
    <row r="581" spans="1:5" ht="12.75" hidden="1" customHeight="1">
      <c r="A581" s="1">
        <v>540</v>
      </c>
      <c r="B581" s="1" t="s">
        <v>1236</v>
      </c>
      <c r="C581" s="1">
        <v>1</v>
      </c>
      <c r="E581" s="44">
        <v>6420</v>
      </c>
    </row>
    <row r="582" spans="1:5" ht="12.75" hidden="1" customHeight="1">
      <c r="A582" s="1">
        <v>541</v>
      </c>
      <c r="B582" s="1" t="s">
        <v>1237</v>
      </c>
      <c r="C582" s="1">
        <v>1</v>
      </c>
      <c r="E582" s="44">
        <v>6430</v>
      </c>
    </row>
    <row r="583" spans="1:5" ht="12.75" hidden="1" customHeight="1">
      <c r="A583" s="1">
        <v>542</v>
      </c>
      <c r="B583" s="1" t="s">
        <v>1238</v>
      </c>
      <c r="C583" s="1">
        <v>1</v>
      </c>
      <c r="E583" s="44">
        <v>6491</v>
      </c>
    </row>
    <row r="584" spans="1:5" ht="12.75" hidden="1" customHeight="1">
      <c r="A584" s="1">
        <v>543</v>
      </c>
      <c r="B584" s="1" t="s">
        <v>1239</v>
      </c>
      <c r="C584" s="1">
        <v>1</v>
      </c>
      <c r="E584" s="44">
        <v>6492</v>
      </c>
    </row>
    <row r="585" spans="1:5" ht="12.75" hidden="1" customHeight="1">
      <c r="A585" s="1">
        <v>544</v>
      </c>
      <c r="B585" s="1" t="s">
        <v>1240</v>
      </c>
      <c r="C585" s="1">
        <v>1</v>
      </c>
      <c r="E585" s="44">
        <v>6499</v>
      </c>
    </row>
    <row r="586" spans="1:5" ht="12.75" hidden="1" customHeight="1">
      <c r="A586" s="1">
        <v>545</v>
      </c>
      <c r="B586" s="1" t="s">
        <v>1241</v>
      </c>
      <c r="C586" s="1">
        <v>1</v>
      </c>
      <c r="E586" s="44">
        <v>6511</v>
      </c>
    </row>
    <row r="587" spans="1:5" ht="12.75" hidden="1" customHeight="1">
      <c r="A587" s="1">
        <v>547</v>
      </c>
      <c r="B587" s="1" t="s">
        <v>1242</v>
      </c>
      <c r="C587" s="1">
        <v>1</v>
      </c>
      <c r="E587" s="44">
        <v>6512</v>
      </c>
    </row>
    <row r="588" spans="1:5" ht="12.75" hidden="1" customHeight="1">
      <c r="A588" s="1">
        <v>548</v>
      </c>
      <c r="B588" s="1" t="s">
        <v>1243</v>
      </c>
      <c r="C588" s="1">
        <v>1</v>
      </c>
      <c r="E588" s="44">
        <v>6520</v>
      </c>
    </row>
    <row r="589" spans="1:5" ht="12.75" hidden="1" customHeight="1">
      <c r="A589" s="1">
        <v>549</v>
      </c>
      <c r="B589" s="1" t="s">
        <v>1244</v>
      </c>
      <c r="C589" s="1">
        <v>1</v>
      </c>
      <c r="E589" s="44">
        <v>6530</v>
      </c>
    </row>
    <row r="590" spans="1:5" ht="12.75" hidden="1" customHeight="1">
      <c r="A590" s="1">
        <v>550</v>
      </c>
      <c r="B590" s="1" t="s">
        <v>1245</v>
      </c>
      <c r="C590" s="1">
        <v>1</v>
      </c>
      <c r="E590" s="44">
        <v>6611</v>
      </c>
    </row>
    <row r="591" spans="1:5" ht="12.75" hidden="1" customHeight="1">
      <c r="A591" s="1">
        <v>551</v>
      </c>
      <c r="B591" s="1" t="s">
        <v>1246</v>
      </c>
      <c r="C591" s="1">
        <v>1</v>
      </c>
      <c r="E591" s="44">
        <v>6612</v>
      </c>
    </row>
    <row r="592" spans="1:5" ht="12.75" hidden="1" customHeight="1">
      <c r="A592" s="1">
        <v>552</v>
      </c>
      <c r="B592" s="1" t="s">
        <v>1247</v>
      </c>
      <c r="C592" s="1">
        <v>2</v>
      </c>
      <c r="E592" s="44">
        <v>6619</v>
      </c>
    </row>
    <row r="593" spans="1:5" ht="12.75" hidden="1" customHeight="1">
      <c r="A593" s="1">
        <v>553</v>
      </c>
      <c r="B593" s="1" t="s">
        <v>1248</v>
      </c>
      <c r="C593" s="1">
        <v>2</v>
      </c>
      <c r="E593" s="44">
        <v>6621</v>
      </c>
    </row>
    <row r="594" spans="1:5" ht="12.75" hidden="1" customHeight="1">
      <c r="A594" s="1">
        <v>554</v>
      </c>
      <c r="B594" s="1" t="s">
        <v>1249</v>
      </c>
      <c r="C594" s="1">
        <v>2</v>
      </c>
      <c r="E594" s="44">
        <v>6622</v>
      </c>
    </row>
    <row r="595" spans="1:5" ht="12.75" hidden="1" customHeight="1">
      <c r="A595" s="1">
        <v>555</v>
      </c>
      <c r="B595" s="1" t="s">
        <v>1250</v>
      </c>
      <c r="C595" s="1">
        <v>3</v>
      </c>
      <c r="E595" s="44">
        <v>6629</v>
      </c>
    </row>
    <row r="596" spans="1:5" ht="12.75" hidden="1" customHeight="1">
      <c r="A596" s="1">
        <v>556</v>
      </c>
      <c r="B596" s="1" t="s">
        <v>1251</v>
      </c>
      <c r="C596" s="1">
        <v>4</v>
      </c>
      <c r="E596" s="44">
        <v>6630</v>
      </c>
    </row>
    <row r="597" spans="1:5" ht="12.75" hidden="1" customHeight="1">
      <c r="A597" s="1">
        <v>557</v>
      </c>
      <c r="B597" s="1" t="s">
        <v>1252</v>
      </c>
      <c r="C597" s="1">
        <v>4</v>
      </c>
      <c r="E597" s="44">
        <v>6810</v>
      </c>
    </row>
    <row r="598" spans="1:5" ht="12.75" hidden="1" customHeight="1">
      <c r="A598" s="1">
        <v>558</v>
      </c>
      <c r="B598" s="1" t="s">
        <v>1253</v>
      </c>
      <c r="C598" s="1">
        <v>5</v>
      </c>
      <c r="E598" s="44">
        <v>6820</v>
      </c>
    </row>
    <row r="599" spans="1:5" ht="12.75" hidden="1" customHeight="1">
      <c r="A599" s="1">
        <v>559</v>
      </c>
      <c r="B599" s="1" t="s">
        <v>1254</v>
      </c>
      <c r="C599" s="1">
        <v>6</v>
      </c>
      <c r="E599" s="44">
        <v>6831</v>
      </c>
    </row>
    <row r="600" spans="1:5" ht="12.75" hidden="1" customHeight="1">
      <c r="A600" s="1">
        <v>560</v>
      </c>
      <c r="B600" s="1" t="s">
        <v>1255</v>
      </c>
      <c r="C600" s="1">
        <v>6</v>
      </c>
      <c r="E600" s="44">
        <v>6832</v>
      </c>
    </row>
    <row r="601" spans="1:5" ht="12.75" hidden="1" customHeight="1">
      <c r="A601" s="1">
        <v>561</v>
      </c>
      <c r="B601" s="1" t="s">
        <v>1256</v>
      </c>
      <c r="C601" s="1">
        <v>6</v>
      </c>
      <c r="E601" s="44">
        <v>6910</v>
      </c>
    </row>
    <row r="602" spans="1:5" ht="12.75" hidden="1" customHeight="1">
      <c r="A602" s="1">
        <v>562</v>
      </c>
      <c r="B602" s="1" t="s">
        <v>1257</v>
      </c>
      <c r="C602" s="1">
        <v>7</v>
      </c>
      <c r="E602" s="44">
        <v>6920</v>
      </c>
    </row>
    <row r="603" spans="1:5" ht="12.75" hidden="1" customHeight="1">
      <c r="A603" s="1">
        <v>564</v>
      </c>
      <c r="B603" s="1" t="s">
        <v>1258</v>
      </c>
      <c r="C603" s="1">
        <v>7</v>
      </c>
      <c r="E603" s="44">
        <v>7010</v>
      </c>
    </row>
    <row r="604" spans="1:5" ht="12.75" hidden="1" customHeight="1">
      <c r="A604" s="1">
        <v>565</v>
      </c>
      <c r="B604" s="1" t="s">
        <v>939</v>
      </c>
      <c r="C604" s="1">
        <v>7</v>
      </c>
      <c r="E604" s="44">
        <v>7021</v>
      </c>
    </row>
    <row r="605" spans="1:5" ht="12.75" hidden="1" customHeight="1">
      <c r="A605" s="1">
        <v>566</v>
      </c>
      <c r="B605" s="1" t="s">
        <v>1038</v>
      </c>
      <c r="C605" s="1">
        <v>7</v>
      </c>
      <c r="E605" s="44">
        <v>7022</v>
      </c>
    </row>
    <row r="606" spans="1:5" ht="12.75" hidden="1" customHeight="1">
      <c r="A606" s="1">
        <v>567</v>
      </c>
      <c r="B606" s="1" t="s">
        <v>1039</v>
      </c>
      <c r="C606" s="1">
        <v>12</v>
      </c>
      <c r="E606" s="44">
        <v>7111</v>
      </c>
    </row>
    <row r="607" spans="1:5" ht="12.75" hidden="1" customHeight="1">
      <c r="A607" s="1">
        <v>568</v>
      </c>
      <c r="B607" s="1" t="s">
        <v>1040</v>
      </c>
      <c r="C607" s="1">
        <v>12</v>
      </c>
      <c r="E607" s="44">
        <v>7112</v>
      </c>
    </row>
    <row r="608" spans="1:5" ht="12.75" hidden="1" customHeight="1">
      <c r="A608" s="1">
        <v>569</v>
      </c>
      <c r="B608" s="1" t="s">
        <v>1041</v>
      </c>
      <c r="C608" s="1">
        <v>12</v>
      </c>
      <c r="E608" s="44">
        <v>7120</v>
      </c>
    </row>
    <row r="609" spans="1:5" ht="12.75" hidden="1" customHeight="1">
      <c r="A609" s="1">
        <v>570</v>
      </c>
      <c r="B609" s="1" t="s">
        <v>1042</v>
      </c>
      <c r="C609" s="1">
        <v>12</v>
      </c>
      <c r="E609" s="44">
        <v>7211</v>
      </c>
    </row>
    <row r="610" spans="1:5" ht="12.75" hidden="1" customHeight="1">
      <c r="A610" s="1">
        <v>571</v>
      </c>
      <c r="B610" s="1" t="s">
        <v>1043</v>
      </c>
      <c r="C610" s="1">
        <v>13</v>
      </c>
      <c r="E610" s="44">
        <v>7219</v>
      </c>
    </row>
    <row r="611" spans="1:5" ht="12.75" hidden="1" customHeight="1">
      <c r="A611" s="1">
        <v>572</v>
      </c>
      <c r="B611" s="1" t="s">
        <v>1044</v>
      </c>
      <c r="C611" s="1">
        <v>13</v>
      </c>
      <c r="E611" s="44">
        <v>7220</v>
      </c>
    </row>
    <row r="612" spans="1:5" ht="12.75" hidden="1" customHeight="1">
      <c r="A612" s="1">
        <v>573</v>
      </c>
      <c r="B612" s="1" t="s">
        <v>1045</v>
      </c>
      <c r="C612" s="1">
        <v>13</v>
      </c>
      <c r="E612" s="44">
        <v>7311</v>
      </c>
    </row>
    <row r="613" spans="1:5" ht="12.75" hidden="1" customHeight="1">
      <c r="A613" s="1">
        <v>574</v>
      </c>
      <c r="B613" s="1" t="s">
        <v>1046</v>
      </c>
      <c r="C613" s="1">
        <v>13</v>
      </c>
      <c r="E613" s="44">
        <v>7312</v>
      </c>
    </row>
    <row r="614" spans="1:5" ht="12.75" hidden="1" customHeight="1">
      <c r="A614" s="1">
        <v>575</v>
      </c>
      <c r="B614" s="1" t="s">
        <v>1047</v>
      </c>
      <c r="C614" s="1">
        <v>13</v>
      </c>
      <c r="E614" s="44">
        <v>7320</v>
      </c>
    </row>
    <row r="615" spans="1:5" ht="12.75" hidden="1" customHeight="1">
      <c r="A615" s="1">
        <v>576</v>
      </c>
      <c r="B615" s="1" t="s">
        <v>1048</v>
      </c>
      <c r="C615" s="1">
        <v>14</v>
      </c>
      <c r="E615" s="44">
        <v>7410</v>
      </c>
    </row>
    <row r="616" spans="1:5" ht="12.75" hidden="1" customHeight="1">
      <c r="A616" s="1">
        <v>578</v>
      </c>
      <c r="B616" s="1" t="s">
        <v>1049</v>
      </c>
      <c r="C616" s="1">
        <v>14</v>
      </c>
      <c r="E616" s="44">
        <v>7420</v>
      </c>
    </row>
    <row r="617" spans="1:5" ht="12.75" hidden="1" customHeight="1">
      <c r="A617" s="1">
        <v>579</v>
      </c>
      <c r="B617" s="1" t="s">
        <v>1050</v>
      </c>
      <c r="C617" s="1">
        <v>14</v>
      </c>
      <c r="E617" s="44">
        <v>7430</v>
      </c>
    </row>
    <row r="618" spans="1:5" ht="12.75" hidden="1" customHeight="1">
      <c r="A618" s="1">
        <v>581</v>
      </c>
      <c r="B618" s="1" t="s">
        <v>1051</v>
      </c>
      <c r="C618" s="1">
        <v>15</v>
      </c>
      <c r="E618" s="44">
        <v>7490</v>
      </c>
    </row>
    <row r="619" spans="1:5" ht="12.75" hidden="1" customHeight="1">
      <c r="A619" s="1">
        <v>582</v>
      </c>
      <c r="B619" s="1" t="s">
        <v>1052</v>
      </c>
      <c r="C619" s="1">
        <v>15</v>
      </c>
      <c r="E619" s="44">
        <v>7500</v>
      </c>
    </row>
    <row r="620" spans="1:5" ht="12.75" hidden="1" customHeight="1">
      <c r="A620" s="1">
        <v>583</v>
      </c>
      <c r="B620" s="1" t="s">
        <v>1046</v>
      </c>
      <c r="C620" s="1">
        <v>16</v>
      </c>
      <c r="E620" s="44">
        <v>7711</v>
      </c>
    </row>
    <row r="621" spans="1:5" ht="12.75" hidden="1" customHeight="1">
      <c r="A621" s="1">
        <v>584</v>
      </c>
      <c r="B621" s="1" t="s">
        <v>1053</v>
      </c>
      <c r="C621" s="1">
        <v>16</v>
      </c>
      <c r="E621" s="44">
        <v>7712</v>
      </c>
    </row>
    <row r="622" spans="1:5" ht="12.75" hidden="1" customHeight="1">
      <c r="A622" s="1">
        <v>585</v>
      </c>
      <c r="B622" s="1" t="s">
        <v>1054</v>
      </c>
      <c r="C622" s="1">
        <v>17</v>
      </c>
      <c r="E622" s="44">
        <v>7721</v>
      </c>
    </row>
    <row r="623" spans="1:5" ht="12.75" hidden="1" customHeight="1">
      <c r="A623" s="1">
        <v>586</v>
      </c>
      <c r="B623" s="1" t="s">
        <v>1055</v>
      </c>
      <c r="C623" s="1">
        <v>17</v>
      </c>
      <c r="E623" s="44">
        <v>7722</v>
      </c>
    </row>
    <row r="624" spans="1:5" ht="12.75" hidden="1" customHeight="1">
      <c r="A624" s="1">
        <v>587</v>
      </c>
      <c r="B624" s="1" t="s">
        <v>1056</v>
      </c>
      <c r="C624" s="1">
        <v>17</v>
      </c>
      <c r="E624" s="44">
        <v>7729</v>
      </c>
    </row>
    <row r="625" spans="1:5" ht="12.75" hidden="1" customHeight="1">
      <c r="A625" s="1">
        <v>588</v>
      </c>
      <c r="B625" s="1" t="s">
        <v>1057</v>
      </c>
      <c r="C625" s="1">
        <v>17</v>
      </c>
      <c r="E625" s="44">
        <v>7731</v>
      </c>
    </row>
    <row r="626" spans="1:5" ht="12.75" hidden="1" customHeight="1">
      <c r="A626" s="1">
        <v>589</v>
      </c>
      <c r="B626" s="1" t="s">
        <v>1058</v>
      </c>
      <c r="C626" s="1">
        <v>17</v>
      </c>
      <c r="E626" s="44">
        <v>7732</v>
      </c>
    </row>
    <row r="627" spans="1:5" ht="12.75" hidden="1" customHeight="1">
      <c r="A627" s="1">
        <v>590</v>
      </c>
      <c r="B627" s="1" t="s">
        <v>1059</v>
      </c>
      <c r="C627" s="1">
        <v>17</v>
      </c>
      <c r="E627" s="44">
        <v>7733</v>
      </c>
    </row>
    <row r="628" spans="1:5" ht="12.75" hidden="1" customHeight="1">
      <c r="A628" s="1">
        <v>591</v>
      </c>
      <c r="B628" s="1" t="s">
        <v>1060</v>
      </c>
      <c r="C628" s="1">
        <v>17</v>
      </c>
      <c r="E628" s="44">
        <v>7734</v>
      </c>
    </row>
    <row r="629" spans="1:5" ht="12.75" hidden="1" customHeight="1">
      <c r="A629" s="1">
        <v>592</v>
      </c>
      <c r="B629" s="1" t="s">
        <v>1061</v>
      </c>
      <c r="C629" s="1">
        <v>17</v>
      </c>
      <c r="E629" s="44">
        <v>7735</v>
      </c>
    </row>
    <row r="630" spans="1:5" ht="12.75" hidden="1" customHeight="1">
      <c r="A630" s="1">
        <v>593</v>
      </c>
      <c r="B630" s="1" t="s">
        <v>1062</v>
      </c>
      <c r="C630" s="1">
        <v>17</v>
      </c>
      <c r="E630" s="44">
        <v>7739</v>
      </c>
    </row>
    <row r="631" spans="1:5" ht="12.75" hidden="1" customHeight="1">
      <c r="A631" s="1">
        <v>595</v>
      </c>
      <c r="B631" s="1" t="s">
        <v>1063</v>
      </c>
      <c r="C631" s="1">
        <v>17</v>
      </c>
      <c r="E631" s="44">
        <v>7740</v>
      </c>
    </row>
    <row r="632" spans="1:5" ht="12.75" hidden="1" customHeight="1">
      <c r="A632" s="1">
        <v>596</v>
      </c>
      <c r="B632" s="1" t="s">
        <v>1064</v>
      </c>
      <c r="C632" s="1">
        <v>18</v>
      </c>
      <c r="E632" s="44">
        <v>7810</v>
      </c>
    </row>
    <row r="633" spans="1:5" ht="12.75" hidden="1" customHeight="1">
      <c r="A633" s="1">
        <v>597</v>
      </c>
      <c r="B633" s="1" t="s">
        <v>1065</v>
      </c>
      <c r="C633" s="1">
        <v>18</v>
      </c>
      <c r="E633" s="44">
        <v>7820</v>
      </c>
    </row>
    <row r="634" spans="1:5" ht="12.75" hidden="1" customHeight="1">
      <c r="A634" s="1">
        <v>598</v>
      </c>
      <c r="B634" s="1" t="s">
        <v>1066</v>
      </c>
      <c r="C634" s="1">
        <v>19</v>
      </c>
      <c r="E634" s="44">
        <v>7830</v>
      </c>
    </row>
    <row r="635" spans="1:5" ht="12.75" hidden="1" customHeight="1">
      <c r="A635" s="1">
        <v>599</v>
      </c>
      <c r="B635" s="1" t="s">
        <v>1067</v>
      </c>
      <c r="C635" s="1">
        <v>19</v>
      </c>
      <c r="E635" s="44">
        <v>7911</v>
      </c>
    </row>
    <row r="636" spans="1:5" ht="12.75" hidden="1" customHeight="1">
      <c r="A636" s="1">
        <v>600</v>
      </c>
      <c r="B636" s="1" t="s">
        <v>1068</v>
      </c>
      <c r="C636" s="1">
        <v>19</v>
      </c>
      <c r="E636" s="44">
        <v>7912</v>
      </c>
    </row>
    <row r="637" spans="1:5" ht="12.75" hidden="1" customHeight="1">
      <c r="A637" s="1">
        <v>601</v>
      </c>
      <c r="B637" s="1" t="s">
        <v>1069</v>
      </c>
      <c r="C637" s="1">
        <v>19</v>
      </c>
      <c r="E637" s="44">
        <v>7990</v>
      </c>
    </row>
    <row r="638" spans="1:5" ht="12.75" hidden="1" customHeight="1">
      <c r="A638" s="1">
        <v>602</v>
      </c>
      <c r="B638" s="1" t="s">
        <v>1070</v>
      </c>
      <c r="C638" s="1">
        <v>19</v>
      </c>
      <c r="E638" s="44">
        <v>8010</v>
      </c>
    </row>
    <row r="639" spans="1:5" ht="12.75" hidden="1" customHeight="1">
      <c r="A639" s="1">
        <v>603</v>
      </c>
      <c r="B639" s="1" t="s">
        <v>1071</v>
      </c>
      <c r="C639" s="1">
        <v>20</v>
      </c>
      <c r="E639" s="44">
        <v>8020</v>
      </c>
    </row>
    <row r="640" spans="1:5" ht="12.75" hidden="1" customHeight="1">
      <c r="A640" s="1">
        <v>604</v>
      </c>
      <c r="B640" s="1" t="s">
        <v>1221</v>
      </c>
      <c r="C640" s="1">
        <v>20</v>
      </c>
      <c r="E640" s="44">
        <v>8030</v>
      </c>
    </row>
    <row r="641" spans="1:5" ht="12.75" hidden="1" customHeight="1">
      <c r="A641" s="1">
        <v>605</v>
      </c>
      <c r="B641" s="1" t="s">
        <v>1222</v>
      </c>
      <c r="C641" s="1">
        <v>20</v>
      </c>
      <c r="E641" s="44">
        <v>8110</v>
      </c>
    </row>
    <row r="642" spans="1:5" ht="12.75" hidden="1" customHeight="1">
      <c r="A642" s="1">
        <v>606</v>
      </c>
      <c r="B642" s="1" t="s">
        <v>1223</v>
      </c>
      <c r="C642" s="1">
        <v>20</v>
      </c>
      <c r="E642" s="44">
        <v>8121</v>
      </c>
    </row>
    <row r="643" spans="1:5" ht="12.75" hidden="1" customHeight="1">
      <c r="A643" s="1">
        <v>607</v>
      </c>
      <c r="B643" s="1" t="s">
        <v>1224</v>
      </c>
      <c r="C643" s="1">
        <v>20</v>
      </c>
      <c r="E643" s="44">
        <v>8122</v>
      </c>
    </row>
    <row r="644" spans="1:5" ht="12.75" hidden="1" customHeight="1">
      <c r="A644" s="1">
        <v>608</v>
      </c>
      <c r="B644" s="1" t="s">
        <v>1225</v>
      </c>
      <c r="C644" s="1">
        <v>20</v>
      </c>
      <c r="E644" s="44">
        <v>8129</v>
      </c>
    </row>
    <row r="645" spans="1:5" ht="12.75" hidden="1" customHeight="1">
      <c r="A645" s="1">
        <v>609</v>
      </c>
      <c r="B645" s="1" t="s">
        <v>1226</v>
      </c>
      <c r="C645" s="1">
        <v>14</v>
      </c>
      <c r="E645" s="44">
        <v>8130</v>
      </c>
    </row>
    <row r="646" spans="1:5" ht="12.75" hidden="1" customHeight="1">
      <c r="A646" s="1">
        <v>610</v>
      </c>
      <c r="B646" s="1" t="s">
        <v>2575</v>
      </c>
      <c r="C646" s="1">
        <v>16</v>
      </c>
      <c r="E646" s="44">
        <v>8211</v>
      </c>
    </row>
    <row r="647" spans="1:5" ht="12.75" hidden="1" customHeight="1">
      <c r="A647" s="1">
        <v>612</v>
      </c>
      <c r="B647" s="1" t="s">
        <v>2576</v>
      </c>
      <c r="C647" s="1">
        <v>16</v>
      </c>
      <c r="E647" s="44">
        <v>8219</v>
      </c>
    </row>
    <row r="648" spans="1:5" ht="12.75" hidden="1" customHeight="1">
      <c r="A648" s="1">
        <v>614</v>
      </c>
      <c r="B648" s="1" t="s">
        <v>2577</v>
      </c>
      <c r="C648" s="1">
        <v>14</v>
      </c>
      <c r="E648" s="44">
        <v>8220</v>
      </c>
    </row>
    <row r="649" spans="1:5" ht="12.75" hidden="1" customHeight="1">
      <c r="A649" s="1">
        <v>616</v>
      </c>
      <c r="B649" s="1" t="s">
        <v>2578</v>
      </c>
      <c r="C649" s="1">
        <v>6</v>
      </c>
      <c r="E649" s="44">
        <v>8230</v>
      </c>
    </row>
    <row r="650" spans="1:5" ht="12.75" hidden="1" customHeight="1">
      <c r="A650" s="1">
        <v>617</v>
      </c>
      <c r="B650" s="1" t="s">
        <v>2579</v>
      </c>
      <c r="C650" s="1">
        <v>15</v>
      </c>
      <c r="E650" s="44">
        <v>8291</v>
      </c>
    </row>
    <row r="651" spans="1:5" ht="12.75" hidden="1" customHeight="1">
      <c r="A651" s="1">
        <v>618</v>
      </c>
      <c r="B651" s="1" t="s">
        <v>2580</v>
      </c>
      <c r="C651" s="1">
        <v>6</v>
      </c>
      <c r="E651" s="44">
        <v>8292</v>
      </c>
    </row>
    <row r="652" spans="1:5" ht="12.75" hidden="1" customHeight="1">
      <c r="A652" s="1">
        <v>619</v>
      </c>
      <c r="B652" s="1" t="s">
        <v>2581</v>
      </c>
      <c r="C652" s="1">
        <v>18</v>
      </c>
      <c r="E652" s="44">
        <v>8299</v>
      </c>
    </row>
    <row r="653" spans="1:5" ht="12.75" hidden="1" customHeight="1">
      <c r="A653" s="1">
        <v>620</v>
      </c>
      <c r="B653" s="1" t="s">
        <v>478</v>
      </c>
      <c r="C653" s="1">
        <v>20</v>
      </c>
      <c r="E653" s="44">
        <v>8411</v>
      </c>
    </row>
    <row r="654" spans="1:5" ht="12.75" hidden="1" customHeight="1">
      <c r="A654" s="1">
        <v>621</v>
      </c>
      <c r="B654" s="1" t="s">
        <v>479</v>
      </c>
      <c r="C654" s="1">
        <v>15</v>
      </c>
      <c r="E654" s="44">
        <v>8412</v>
      </c>
    </row>
    <row r="655" spans="1:5" ht="12.75" hidden="1" customHeight="1">
      <c r="A655" s="1">
        <v>622</v>
      </c>
      <c r="B655" s="1" t="s">
        <v>480</v>
      </c>
      <c r="C655" s="1">
        <v>13</v>
      </c>
      <c r="E655" s="44">
        <v>8413</v>
      </c>
    </row>
    <row r="656" spans="1:5" ht="12.75" hidden="1" customHeight="1">
      <c r="A656" s="1">
        <v>623</v>
      </c>
      <c r="B656" s="1" t="s">
        <v>481</v>
      </c>
      <c r="C656" s="1">
        <v>4</v>
      </c>
      <c r="E656" s="44">
        <v>8421</v>
      </c>
    </row>
    <row r="657" spans="1:5" ht="12.75" hidden="1" customHeight="1">
      <c r="A657" s="1">
        <v>624</v>
      </c>
      <c r="B657" s="1" t="s">
        <v>482</v>
      </c>
      <c r="C657" s="1">
        <v>8</v>
      </c>
      <c r="E657" s="44">
        <v>8422</v>
      </c>
    </row>
    <row r="658" spans="1:5" ht="12.75" hidden="1" customHeight="1">
      <c r="A658" s="1">
        <v>625</v>
      </c>
      <c r="B658" s="1" t="s">
        <v>483</v>
      </c>
      <c r="C658" s="1">
        <v>13</v>
      </c>
      <c r="E658" s="44">
        <v>8423</v>
      </c>
    </row>
    <row r="659" spans="1:5" ht="12.75" hidden="1" customHeight="1">
      <c r="A659" s="1">
        <v>626</v>
      </c>
      <c r="B659" s="1" t="s">
        <v>484</v>
      </c>
      <c r="C659" s="1">
        <v>15</v>
      </c>
      <c r="E659" s="44">
        <v>8424</v>
      </c>
    </row>
    <row r="660" spans="1:5" ht="12.75" hidden="1" customHeight="1">
      <c r="A660" s="1">
        <v>628</v>
      </c>
      <c r="B660" s="1" t="s">
        <v>485</v>
      </c>
      <c r="C660" s="1">
        <v>16</v>
      </c>
      <c r="E660" s="44">
        <v>8425</v>
      </c>
    </row>
    <row r="661" spans="1:5" ht="12.75" hidden="1" customHeight="1">
      <c r="A661" s="1">
        <v>629</v>
      </c>
      <c r="B661" s="1" t="s">
        <v>486</v>
      </c>
      <c r="C661" s="1">
        <v>18</v>
      </c>
      <c r="E661" s="44">
        <v>8430</v>
      </c>
    </row>
    <row r="662" spans="1:5" ht="12.75" hidden="1" customHeight="1">
      <c r="A662" s="1">
        <v>631</v>
      </c>
      <c r="B662" s="1" t="s">
        <v>487</v>
      </c>
      <c r="C662" s="1">
        <v>18</v>
      </c>
      <c r="E662" s="44">
        <v>8510</v>
      </c>
    </row>
    <row r="663" spans="1:5" ht="12.75" hidden="1" customHeight="1">
      <c r="A663" s="1">
        <v>710</v>
      </c>
      <c r="B663" s="1" t="s">
        <v>3513</v>
      </c>
      <c r="C663" s="1">
        <v>1</v>
      </c>
      <c r="E663" s="44">
        <v>8520</v>
      </c>
    </row>
    <row r="664" spans="1:5" ht="12.75" hidden="1" customHeight="1">
      <c r="E664" s="44">
        <v>8531</v>
      </c>
    </row>
    <row r="665" spans="1:5" ht="12.75" hidden="1" customHeight="1">
      <c r="E665" s="44">
        <v>8532</v>
      </c>
    </row>
    <row r="666" spans="1:5" ht="12.75" hidden="1" customHeight="1">
      <c r="A666" s="1">
        <v>0</v>
      </c>
      <c r="B666" s="1" t="s">
        <v>3891</v>
      </c>
      <c r="E666" s="44">
        <v>8541</v>
      </c>
    </row>
    <row r="667" spans="1:5" ht="12.75" hidden="1" customHeight="1">
      <c r="A667" s="1">
        <v>10</v>
      </c>
      <c r="B667" s="1" t="s">
        <v>2046</v>
      </c>
      <c r="E667" s="44">
        <v>8542</v>
      </c>
    </row>
    <row r="668" spans="1:5" ht="12.75" hidden="1" customHeight="1">
      <c r="A668" s="1">
        <v>11</v>
      </c>
      <c r="B668" s="1" t="s">
        <v>207</v>
      </c>
      <c r="E668" s="44">
        <v>8551</v>
      </c>
    </row>
    <row r="669" spans="1:5" ht="12.75" hidden="1" customHeight="1">
      <c r="A669" s="1">
        <v>12</v>
      </c>
      <c r="B669" s="1" t="s">
        <v>738</v>
      </c>
      <c r="E669" s="44">
        <v>8552</v>
      </c>
    </row>
    <row r="670" spans="1:5" ht="12.75" hidden="1" customHeight="1">
      <c r="A670" s="1">
        <v>13</v>
      </c>
      <c r="B670" s="1" t="s">
        <v>4239</v>
      </c>
      <c r="E670" s="44">
        <v>8553</v>
      </c>
    </row>
    <row r="671" spans="1:5" ht="12.75" hidden="1" customHeight="1">
      <c r="A671" s="1">
        <v>15</v>
      </c>
      <c r="B671" s="1" t="s">
        <v>4174</v>
      </c>
      <c r="E671" s="44">
        <v>8559</v>
      </c>
    </row>
    <row r="672" spans="1:5" ht="12.75" hidden="1" customHeight="1">
      <c r="A672" s="1">
        <v>17</v>
      </c>
      <c r="B672" s="1" t="s">
        <v>4102</v>
      </c>
      <c r="E672" s="44">
        <v>8560</v>
      </c>
    </row>
    <row r="673" spans="1:5" ht="12.75" hidden="1" customHeight="1">
      <c r="A673" s="1">
        <v>18</v>
      </c>
      <c r="B673" s="1" t="s">
        <v>2835</v>
      </c>
      <c r="E673" s="44">
        <v>8610</v>
      </c>
    </row>
    <row r="674" spans="1:5" ht="12.75" hidden="1" customHeight="1">
      <c r="A674" s="1">
        <v>20</v>
      </c>
      <c r="B674" s="1" t="s">
        <v>4103</v>
      </c>
      <c r="E674" s="44">
        <v>8621</v>
      </c>
    </row>
    <row r="675" spans="1:5" ht="12.75" hidden="1" customHeight="1">
      <c r="A675" s="1">
        <v>25</v>
      </c>
      <c r="B675" s="1" t="s">
        <v>4104</v>
      </c>
      <c r="E675" s="44">
        <v>8622</v>
      </c>
    </row>
    <row r="676" spans="1:5" ht="12.75" hidden="1" customHeight="1">
      <c r="A676" s="1">
        <v>27</v>
      </c>
      <c r="B676" s="1" t="s">
        <v>3244</v>
      </c>
      <c r="E676" s="44">
        <v>8623</v>
      </c>
    </row>
    <row r="677" spans="1:5" ht="12.75" hidden="1" customHeight="1">
      <c r="A677" s="1">
        <v>28</v>
      </c>
      <c r="B677" s="1" t="s">
        <v>4240</v>
      </c>
      <c r="E677" s="44">
        <v>8690</v>
      </c>
    </row>
    <row r="678" spans="1:5" ht="12.75" hidden="1" customHeight="1">
      <c r="A678" s="1">
        <v>30</v>
      </c>
      <c r="B678" s="1" t="s">
        <v>2836</v>
      </c>
      <c r="E678" s="44">
        <v>8710</v>
      </c>
    </row>
    <row r="679" spans="1:5" ht="12.75" hidden="1" customHeight="1">
      <c r="A679" s="1">
        <v>32</v>
      </c>
      <c r="B679" s="1" t="s">
        <v>4241</v>
      </c>
      <c r="E679" s="44">
        <v>8720</v>
      </c>
    </row>
    <row r="680" spans="1:5" ht="12.75" hidden="1" customHeight="1">
      <c r="A680" s="1">
        <v>33</v>
      </c>
      <c r="B680" s="1" t="s">
        <v>4242</v>
      </c>
      <c r="E680" s="44">
        <v>8730</v>
      </c>
    </row>
    <row r="681" spans="1:5" ht="12.75" hidden="1" customHeight="1">
      <c r="A681" s="1">
        <v>34</v>
      </c>
      <c r="B681" s="1" t="s">
        <v>3920</v>
      </c>
      <c r="E681" s="44">
        <v>8790</v>
      </c>
    </row>
    <row r="682" spans="1:5" ht="12.75" hidden="1" customHeight="1">
      <c r="A682" s="1">
        <v>37</v>
      </c>
      <c r="B682" s="1" t="s">
        <v>4243</v>
      </c>
      <c r="E682" s="44">
        <v>8810</v>
      </c>
    </row>
    <row r="683" spans="1:5" ht="12.75" hidden="1" customHeight="1">
      <c r="A683" s="1">
        <v>39</v>
      </c>
      <c r="B683" s="1" t="s">
        <v>417</v>
      </c>
      <c r="E683" s="44">
        <v>8891</v>
      </c>
    </row>
    <row r="684" spans="1:5" ht="12.75" hidden="1" customHeight="1">
      <c r="A684" s="1">
        <v>40</v>
      </c>
      <c r="B684" s="1" t="s">
        <v>3735</v>
      </c>
      <c r="E684" s="44">
        <v>8899</v>
      </c>
    </row>
    <row r="685" spans="1:5" ht="12.75" hidden="1" customHeight="1">
      <c r="A685" s="1">
        <v>41</v>
      </c>
      <c r="B685" s="1" t="s">
        <v>3921</v>
      </c>
      <c r="E685" s="44">
        <v>9001</v>
      </c>
    </row>
    <row r="686" spans="1:5" ht="12.75" hidden="1" customHeight="1">
      <c r="A686" s="1">
        <v>48</v>
      </c>
      <c r="B686" s="1" t="s">
        <v>2633</v>
      </c>
      <c r="E686" s="44">
        <v>9002</v>
      </c>
    </row>
    <row r="687" spans="1:5" ht="12.75" hidden="1" customHeight="1">
      <c r="A687" s="1">
        <v>49</v>
      </c>
      <c r="B687" s="1" t="s">
        <v>3922</v>
      </c>
      <c r="E687" s="44">
        <v>9003</v>
      </c>
    </row>
    <row r="688" spans="1:5" ht="12.75" hidden="1" customHeight="1">
      <c r="A688" s="1">
        <v>52</v>
      </c>
      <c r="B688" s="1" t="s">
        <v>739</v>
      </c>
      <c r="E688" s="44">
        <v>9004</v>
      </c>
    </row>
    <row r="689" spans="1:5" ht="12.75" hidden="1" customHeight="1">
      <c r="A689" s="1">
        <v>54</v>
      </c>
      <c r="B689" s="1" t="s">
        <v>3923</v>
      </c>
      <c r="E689" s="44">
        <v>9101</v>
      </c>
    </row>
    <row r="690" spans="1:5" ht="12.75" hidden="1" customHeight="1">
      <c r="A690" s="1">
        <v>55</v>
      </c>
      <c r="B690" s="1" t="s">
        <v>4244</v>
      </c>
      <c r="E690" s="44">
        <v>9102</v>
      </c>
    </row>
    <row r="691" spans="1:5" ht="12.75" hidden="1" customHeight="1">
      <c r="A691" s="1">
        <v>60</v>
      </c>
      <c r="B691" s="1" t="s">
        <v>2139</v>
      </c>
      <c r="E691" s="44">
        <v>9103</v>
      </c>
    </row>
    <row r="692" spans="1:5" ht="12.75" hidden="1" customHeight="1">
      <c r="A692" s="1">
        <v>61</v>
      </c>
      <c r="B692" s="1" t="s">
        <v>2140</v>
      </c>
      <c r="E692" s="44">
        <v>9104</v>
      </c>
    </row>
    <row r="693" spans="1:5" ht="12.75" hidden="1" customHeight="1">
      <c r="A693" s="1">
        <v>65</v>
      </c>
      <c r="B693" s="1" t="s">
        <v>3924</v>
      </c>
      <c r="E693" s="44">
        <v>9200</v>
      </c>
    </row>
    <row r="694" spans="1:5" ht="12.75" hidden="1" customHeight="1">
      <c r="A694" s="1">
        <v>76</v>
      </c>
      <c r="B694" s="1" t="s">
        <v>4245</v>
      </c>
      <c r="E694" s="44">
        <v>9311</v>
      </c>
    </row>
    <row r="695" spans="1:5" ht="12.75" hidden="1" customHeight="1">
      <c r="A695" s="1">
        <v>77</v>
      </c>
      <c r="B695" s="1" t="s">
        <v>4246</v>
      </c>
      <c r="E695" s="44">
        <v>9312</v>
      </c>
    </row>
    <row r="696" spans="1:5" ht="12.75" hidden="1" customHeight="1">
      <c r="A696" s="1">
        <v>80</v>
      </c>
      <c r="B696" s="1" t="s">
        <v>3925</v>
      </c>
      <c r="E696" s="44">
        <v>9313</v>
      </c>
    </row>
    <row r="697" spans="1:5" ht="12.75" hidden="1" customHeight="1">
      <c r="A697" s="1">
        <v>86</v>
      </c>
      <c r="B697" s="1" t="s">
        <v>4247</v>
      </c>
      <c r="E697" s="44">
        <v>9319</v>
      </c>
    </row>
    <row r="698" spans="1:5" ht="12.75" hidden="1" customHeight="1">
      <c r="A698" s="1">
        <v>90</v>
      </c>
      <c r="B698" s="1" t="s">
        <v>4248</v>
      </c>
      <c r="E698" s="44">
        <v>9321</v>
      </c>
    </row>
    <row r="699" spans="1:5" ht="12.75" hidden="1" customHeight="1">
      <c r="A699" s="1">
        <v>95</v>
      </c>
      <c r="B699" s="1" t="s">
        <v>556</v>
      </c>
      <c r="E699" s="44">
        <v>9329</v>
      </c>
    </row>
    <row r="700" spans="1:5" ht="12.75" hidden="1" customHeight="1">
      <c r="A700" s="1">
        <v>96</v>
      </c>
      <c r="B700" s="1" t="s">
        <v>3926</v>
      </c>
      <c r="E700" s="44">
        <v>9411</v>
      </c>
    </row>
    <row r="701" spans="1:5" ht="12.75" hidden="1" customHeight="1">
      <c r="A701" s="1">
        <v>102</v>
      </c>
      <c r="B701" s="1" t="s">
        <v>3927</v>
      </c>
      <c r="E701" s="44">
        <v>9412</v>
      </c>
    </row>
    <row r="702" spans="1:5" ht="12.75" hidden="1" customHeight="1">
      <c r="A702" s="1">
        <v>106</v>
      </c>
      <c r="B702" s="1" t="s">
        <v>254</v>
      </c>
      <c r="E702" s="44">
        <v>9420</v>
      </c>
    </row>
    <row r="703" spans="1:5" ht="12.75" hidden="1" customHeight="1">
      <c r="A703" s="1">
        <v>109</v>
      </c>
      <c r="B703" s="1" t="s">
        <v>4249</v>
      </c>
      <c r="E703" s="44">
        <v>9491</v>
      </c>
    </row>
    <row r="704" spans="1:5" ht="12.75" hidden="1" customHeight="1">
      <c r="A704" s="1">
        <v>110</v>
      </c>
      <c r="B704" s="1" t="s">
        <v>1940</v>
      </c>
      <c r="E704" s="44">
        <v>9492</v>
      </c>
    </row>
    <row r="705" spans="1:5" ht="12.75" hidden="1" customHeight="1">
      <c r="A705" s="1">
        <v>120</v>
      </c>
      <c r="B705" s="1" t="s">
        <v>255</v>
      </c>
      <c r="E705" s="44">
        <v>9499</v>
      </c>
    </row>
    <row r="706" spans="1:5" ht="12.75" hidden="1" customHeight="1">
      <c r="A706" s="1">
        <v>121</v>
      </c>
      <c r="B706" s="1" t="s">
        <v>2634</v>
      </c>
      <c r="E706" s="44">
        <v>9511</v>
      </c>
    </row>
    <row r="707" spans="1:5" ht="12.75" hidden="1" customHeight="1">
      <c r="A707" s="1">
        <v>122</v>
      </c>
      <c r="B707" s="1" t="s">
        <v>584</v>
      </c>
      <c r="E707" s="44">
        <v>9512</v>
      </c>
    </row>
    <row r="708" spans="1:5" ht="12.75" hidden="1" customHeight="1">
      <c r="A708" s="1">
        <v>123</v>
      </c>
      <c r="B708" s="1" t="s">
        <v>2635</v>
      </c>
      <c r="E708" s="44">
        <v>9521</v>
      </c>
    </row>
    <row r="709" spans="1:5" ht="12.75" hidden="1" customHeight="1">
      <c r="A709" s="1">
        <v>160</v>
      </c>
      <c r="B709" s="1" t="s">
        <v>655</v>
      </c>
      <c r="E709" s="44">
        <v>9522</v>
      </c>
    </row>
    <row r="710" spans="1:5" ht="12.75" hidden="1" customHeight="1">
      <c r="A710" s="1">
        <v>185</v>
      </c>
      <c r="B710" s="1" t="s">
        <v>4049</v>
      </c>
      <c r="E710" s="44">
        <v>9523</v>
      </c>
    </row>
    <row r="711" spans="1:5" ht="12.75" hidden="1" customHeight="1">
      <c r="A711" s="1">
        <v>196</v>
      </c>
      <c r="B711" s="1" t="s">
        <v>1784</v>
      </c>
      <c r="E711" s="44">
        <v>9524</v>
      </c>
    </row>
    <row r="712" spans="1:5" ht="12.75" hidden="1" customHeight="1">
      <c r="A712" s="1">
        <v>225</v>
      </c>
      <c r="B712" s="1" t="s">
        <v>208</v>
      </c>
      <c r="E712" s="44">
        <v>9525</v>
      </c>
    </row>
    <row r="713" spans="1:5" ht="12.75" hidden="1" customHeight="1">
      <c r="A713" s="1">
        <v>240</v>
      </c>
      <c r="B713" s="1" t="s">
        <v>3886</v>
      </c>
      <c r="E713" s="44">
        <v>9529</v>
      </c>
    </row>
    <row r="714" spans="1:5" ht="12.75" hidden="1" customHeight="1">
      <c r="A714" s="1">
        <v>241</v>
      </c>
      <c r="B714" s="1" t="s">
        <v>2636</v>
      </c>
      <c r="E714" s="44">
        <v>9601</v>
      </c>
    </row>
    <row r="715" spans="1:5" ht="12.75" hidden="1" customHeight="1">
      <c r="A715" s="1">
        <v>242</v>
      </c>
      <c r="B715" s="1" t="s">
        <v>752</v>
      </c>
      <c r="E715" s="44">
        <v>9602</v>
      </c>
    </row>
    <row r="716" spans="1:5" ht="12.75" hidden="1" customHeight="1">
      <c r="A716" s="1">
        <v>250</v>
      </c>
      <c r="B716" s="1" t="s">
        <v>1376</v>
      </c>
      <c r="E716" s="44">
        <v>9603</v>
      </c>
    </row>
    <row r="717" spans="1:5" ht="12.75" hidden="1" customHeight="1">
      <c r="A717" s="1">
        <v>256</v>
      </c>
      <c r="B717" s="1" t="s">
        <v>4250</v>
      </c>
      <c r="E717" s="44">
        <v>9604</v>
      </c>
    </row>
    <row r="718" spans="1:5" ht="12.75" hidden="1" customHeight="1">
      <c r="A718" s="1">
        <v>258</v>
      </c>
      <c r="B718" s="1" t="s">
        <v>1785</v>
      </c>
      <c r="E718" s="44">
        <v>9609</v>
      </c>
    </row>
    <row r="719" spans="1:5" ht="12.75" hidden="1" customHeight="1">
      <c r="E719" s="44">
        <v>9700</v>
      </c>
    </row>
    <row r="720" spans="1:5" ht="12.75" hidden="1" customHeight="1">
      <c r="E720" s="44">
        <v>9810</v>
      </c>
    </row>
    <row r="721" spans="5:5" ht="12.75" hidden="1" customHeight="1">
      <c r="E721" s="44">
        <v>9820</v>
      </c>
    </row>
    <row r="722" spans="5:5" ht="12.75" hidden="1" customHeight="1">
      <c r="E722" s="44">
        <v>9900</v>
      </c>
    </row>
    <row r="723" spans="5:5" ht="12.75" hidden="1" customHeight="1"/>
    <row r="724" spans="5:5" ht="12.75" hidden="1" customHeight="1"/>
    <row r="725" spans="5:5" ht="12.75" hidden="1" customHeight="1"/>
    <row r="726" spans="5:5" ht="12.75" hidden="1" customHeight="1"/>
    <row r="727" spans="5:5" hidden="1"/>
    <row r="728" spans="5:5" hidden="1"/>
  </sheetData>
  <sheetProtection password="C79A" sheet="1" objects="1" scenarios="1"/>
  <mergeCells count="62">
    <mergeCell ref="A5:K5"/>
    <mergeCell ref="J6:K6"/>
    <mergeCell ref="J1:K1"/>
    <mergeCell ref="G1:I1"/>
    <mergeCell ref="E1:F1"/>
    <mergeCell ref="C1:D1"/>
    <mergeCell ref="J2:K2"/>
    <mergeCell ref="D6:E6"/>
    <mergeCell ref="A1:B1"/>
    <mergeCell ref="A4:K4"/>
    <mergeCell ref="J8:K8"/>
    <mergeCell ref="C18:K18"/>
    <mergeCell ref="C20:K20"/>
    <mergeCell ref="C12:G12"/>
    <mergeCell ref="H33:K33"/>
    <mergeCell ref="H29:K29"/>
    <mergeCell ref="C31:D31"/>
    <mergeCell ref="C27:D27"/>
    <mergeCell ref="B14:G14"/>
    <mergeCell ref="C8:H8"/>
    <mergeCell ref="H27:I27"/>
    <mergeCell ref="B38:H38"/>
    <mergeCell ref="H31:K31"/>
    <mergeCell ref="C33:D33"/>
    <mergeCell ref="A25:A33"/>
    <mergeCell ref="A39:A42"/>
    <mergeCell ref="A47:A51"/>
    <mergeCell ref="C29:D29"/>
    <mergeCell ref="H35:K35"/>
    <mergeCell ref="B47:H47"/>
    <mergeCell ref="B48:H48"/>
    <mergeCell ref="B49:H49"/>
    <mergeCell ref="B50:H50"/>
    <mergeCell ref="A63:D63"/>
    <mergeCell ref="H63:K63"/>
    <mergeCell ref="B10:I10"/>
    <mergeCell ref="C16:K16"/>
    <mergeCell ref="B40:H40"/>
    <mergeCell ref="B57:H57"/>
    <mergeCell ref="B41:H41"/>
    <mergeCell ref="B42:H42"/>
    <mergeCell ref="B43:H43"/>
    <mergeCell ref="B39:H39"/>
    <mergeCell ref="B58:H58"/>
    <mergeCell ref="B59:H59"/>
    <mergeCell ref="C22:K22"/>
    <mergeCell ref="H25:K25"/>
    <mergeCell ref="D24:F24"/>
    <mergeCell ref="C25:D25"/>
    <mergeCell ref="B53:H53"/>
    <mergeCell ref="B52:H52"/>
    <mergeCell ref="B51:H51"/>
    <mergeCell ref="J61:K61"/>
    <mergeCell ref="A43:A46"/>
    <mergeCell ref="A56:A59"/>
    <mergeCell ref="B46:H46"/>
    <mergeCell ref="B56:H56"/>
    <mergeCell ref="B45:H45"/>
    <mergeCell ref="B44:H44"/>
    <mergeCell ref="B54:H54"/>
    <mergeCell ref="B55:H55"/>
    <mergeCell ref="A52:A55"/>
  </mergeCells>
  <phoneticPr fontId="10" type="noConversion"/>
  <conditionalFormatting sqref="E33 E27 E29 E31 E25">
    <cfRule type="cellIs" dxfId="25" priority="1" stopIfTrue="1" operator="notEqual">
      <formula>"Nema"</formula>
    </cfRule>
  </conditionalFormatting>
  <conditionalFormatting sqref="H35:K35">
    <cfRule type="cellIs" dxfId="24" priority="2" stopIfTrue="1" operator="equal">
      <formula>"Izvještaj nema pogrešaka"</formula>
    </cfRule>
    <cfRule type="cellIs" dxfId="23" priority="3" stopIfTrue="1" operator="equal">
      <formula>"Izvještaj je prazan"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$A$107:$A$663</formula1>
    </dataValidation>
    <dataValidation type="list" allowBlank="1" showInputMessage="1" showErrorMessage="1" sqref="B16">
      <formula1>$A$66:$A$74</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43831</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43831</formula1>
    </dataValidation>
    <dataValidation type="list" allowBlank="1" showInputMessage="1" showErrorMessage="1" sqref="F6">
      <formula1>$A$78:$A$81</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 type="list" allowBlank="1" showInputMessage="1" showErrorMessage="1" sqref="B20">
      <formula1>$A$666:$A$718</formula1>
    </dataValidation>
    <dataValidation type="list" allowBlank="1" showInputMessage="1" showErrorMessage="1" sqref="B18">
      <formula1>$E$107:$E$722</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7" orientation="portrait" horizontalDpi="1200" verticalDpi="1200" r:id="rId1"/>
  <headerFooter alignWithMargins="0"/>
  <ignoredErrors>
    <ignoredError sqref="H2" evalError="1"/>
  </ignoredErrors>
  <legacyDrawing r:id="rId2"/>
</worksheet>
</file>

<file path=xl/worksheets/sheet4.xml><?xml version="1.0" encoding="utf-8"?>
<worksheet xmlns="http://schemas.openxmlformats.org/spreadsheetml/2006/main" xmlns:r="http://schemas.openxmlformats.org/officeDocument/2006/relationships">
  <sheetPr codeName="List4"/>
  <dimension ref="A1:IN1025"/>
  <sheetViews>
    <sheetView showGridLines="0" showRowColHeaders="0" workbookViewId="0">
      <pane ySplit="1" topLeftCell="A630" activePane="bottomLeft" state="frozen"/>
      <selection pane="bottomLeft" activeCell="E648" sqref="E648"/>
    </sheetView>
  </sheetViews>
  <sheetFormatPr defaultColWidth="0" defaultRowHeight="12" zeroHeight="1"/>
  <cols>
    <col min="1" max="1" width="9" style="270" customWidth="1"/>
    <col min="2" max="2" width="70.7109375" style="270" customWidth="1"/>
    <col min="3" max="3" width="4.28515625" style="270" customWidth="1"/>
    <col min="4" max="5" width="14.7109375" style="270" customWidth="1"/>
    <col min="6" max="6" width="6.85546875" style="270" customWidth="1"/>
    <col min="7" max="7" width="0.85546875" style="286" customWidth="1"/>
    <col min="8" max="248" width="6.7109375" style="271" hidden="1" customWidth="1"/>
    <col min="249" max="16384" width="0" style="271" hidden="1"/>
  </cols>
  <sheetData>
    <row r="1" spans="1:7" s="18" customFormat="1" ht="20.100000000000001" customHeight="1" thickBot="1">
      <c r="A1" s="431" t="s">
        <v>1929</v>
      </c>
      <c r="B1" s="432"/>
      <c r="C1" s="435" t="s">
        <v>3959</v>
      </c>
      <c r="D1" s="436"/>
      <c r="E1" s="436"/>
      <c r="F1" s="436"/>
    </row>
    <row r="2" spans="1:7" s="23" customFormat="1" ht="39.950000000000003" customHeight="1" thickBot="1">
      <c r="A2" s="437" t="s">
        <v>2486</v>
      </c>
      <c r="B2" s="430"/>
      <c r="C2" s="430"/>
      <c r="D2" s="438"/>
      <c r="E2" s="433" t="s">
        <v>384</v>
      </c>
      <c r="F2" s="434"/>
    </row>
    <row r="3" spans="1:7" s="262" customFormat="1" ht="30" customHeight="1">
      <c r="A3" s="429" t="str">
        <f>"za razdoblje "&amp;IF(RefStr!K10="","________________",TEXT(RefStr!K10,"d. mmmm yyyy.")&amp;" do "&amp;IF(RefStr!K12="","______________",TEXT(RefStr!K12,"d. mmmm yyyy.")))</f>
        <v>za razdoblje 1. siječanj 2020. do 31. prosinac 2020.</v>
      </c>
      <c r="B3" s="430"/>
      <c r="C3" s="430"/>
      <c r="D3" s="430"/>
      <c r="E3" s="55"/>
      <c r="F3" s="55"/>
    </row>
    <row r="4" spans="1:7" s="23" customFormat="1" ht="15" customHeight="1">
      <c r="A4" s="36" t="s">
        <v>1818</v>
      </c>
      <c r="B4" s="424" t="str">
        <f>"RKP: "&amp;IF(RefStr!B6&lt;&gt;"",TEXT(INT(VALUE(RefStr!B6)),"00000"),"_____"&amp;",  "&amp;"MB: "&amp;IF(RefStr!B8&lt;&gt;"",TEXT(INT(VALUE(RefStr!B8)),"00000000"),"________")&amp;"  OIB: "&amp;IF(RefStr!K14&lt;&gt;"",RefStr!K14,"___________"))</f>
        <v>RKP: 13633</v>
      </c>
      <c r="C4" s="425"/>
      <c r="D4" s="425"/>
      <c r="E4" s="426">
        <f>SUM(Skriveni!G2:G976)</f>
        <v>48808849.441</v>
      </c>
      <c r="F4" s="427"/>
    </row>
    <row r="5" spans="1:7" s="23" customFormat="1" ht="15" customHeight="1">
      <c r="B5" s="424" t="str">
        <f>"Naziv: "&amp;IF(RefStr!B10&lt;&gt;"",RefStr!B10,"_______________________________________")</f>
        <v>Naziv: OSNOVNA ŠKOLA SVETI MARTIN NA MURI</v>
      </c>
      <c r="C5" s="425"/>
      <c r="D5" s="425"/>
      <c r="E5" s="428" t="s">
        <v>2998</v>
      </c>
      <c r="F5" s="428"/>
    </row>
    <row r="6" spans="1:7" s="23" customFormat="1" ht="15" customHeight="1">
      <c r="A6" s="24"/>
      <c r="B6" s="417" t="str">
        <f xml:space="preserve"> "Razina: " &amp; RefStr!B16 &amp; ", Razdjel: " &amp; TEXT(INT(VALUE(RefStr!B20)), "000")</f>
        <v>Razina: 31, Razdjel: 000</v>
      </c>
      <c r="C6" s="418"/>
      <c r="D6" s="418"/>
      <c r="E6" s="418"/>
      <c r="F6" s="418"/>
    </row>
    <row r="7" spans="1:7" s="23" customFormat="1" ht="15" customHeight="1">
      <c r="A7" s="24"/>
      <c r="B7" s="417" t="str">
        <f>"Djelatnost: " &amp; RefStr!B18 &amp; " " &amp; RefStr!C18</f>
        <v>Djelatnost: 8520 Osnovno obrazovanje</v>
      </c>
      <c r="C7" s="418"/>
      <c r="D7" s="418"/>
      <c r="E7" s="418"/>
      <c r="F7" s="418"/>
    </row>
    <row r="8" spans="1:7" s="23" customFormat="1" ht="14.25" customHeight="1">
      <c r="A8" s="25"/>
      <c r="B8" s="25"/>
      <c r="C8" s="25"/>
      <c r="F8" s="265" t="s">
        <v>1538</v>
      </c>
    </row>
    <row r="9" spans="1:7" ht="45.95" customHeight="1">
      <c r="A9" s="300" t="s">
        <v>751</v>
      </c>
      <c r="B9" s="301" t="s">
        <v>2232</v>
      </c>
      <c r="C9" s="301" t="s">
        <v>491</v>
      </c>
      <c r="D9" s="302" t="s">
        <v>2233</v>
      </c>
      <c r="E9" s="302" t="s">
        <v>1928</v>
      </c>
      <c r="F9" s="275" t="s">
        <v>173</v>
      </c>
      <c r="G9" s="271"/>
    </row>
    <row r="10" spans="1:7">
      <c r="A10" s="303">
        <v>1</v>
      </c>
      <c r="B10" s="304">
        <v>2</v>
      </c>
      <c r="C10" s="305">
        <v>3</v>
      </c>
      <c r="D10" s="306">
        <v>4</v>
      </c>
      <c r="E10" s="306">
        <v>5</v>
      </c>
      <c r="F10" s="307">
        <v>6</v>
      </c>
      <c r="G10" s="271"/>
    </row>
    <row r="11" spans="1:7" s="8" customFormat="1" ht="15" customHeight="1">
      <c r="A11" s="422" t="s">
        <v>1472</v>
      </c>
      <c r="B11" s="423"/>
      <c r="C11" s="321"/>
      <c r="D11" s="141"/>
      <c r="E11" s="141"/>
      <c r="F11" s="142"/>
    </row>
    <row r="12" spans="1:7" s="8" customFormat="1">
      <c r="A12" s="143">
        <v>6</v>
      </c>
      <c r="B12" s="144" t="s">
        <v>1473</v>
      </c>
      <c r="C12" s="317">
        <v>1</v>
      </c>
      <c r="D12" s="145">
        <f>D13+D50+D56+D85+D116+D134+D141+D147</f>
        <v>3849649</v>
      </c>
      <c r="E12" s="145">
        <f>E13+E50+E56+E85+E116+E134+E141+E147</f>
        <v>3709766</v>
      </c>
      <c r="F12" s="146">
        <f>IF(D12&lt;&gt;0,IF(E12/D12&gt;=100,"&gt;&gt;100",E12/D12*100),"-")</f>
        <v>96.366344048509362</v>
      </c>
    </row>
    <row r="13" spans="1:7" s="8" customFormat="1">
      <c r="A13" s="143">
        <v>61</v>
      </c>
      <c r="B13" s="144" t="s">
        <v>4053</v>
      </c>
      <c r="C13" s="317">
        <v>2</v>
      </c>
      <c r="D13" s="145">
        <f>D14+D23+D29+D35+D43+D46</f>
        <v>0</v>
      </c>
      <c r="E13" s="145">
        <f>E14+E23+E29+E35+E43+E46</f>
        <v>0</v>
      </c>
      <c r="F13" s="146" t="str">
        <f>IF(D13&lt;&gt;0,IF(E13/D13&gt;=100,"&gt;&gt;100",E13/D13*100),"-")</f>
        <v>-</v>
      </c>
    </row>
    <row r="14" spans="1:7" s="8" customFormat="1">
      <c r="A14" s="143">
        <v>611</v>
      </c>
      <c r="B14" s="144" t="s">
        <v>900</v>
      </c>
      <c r="C14" s="317">
        <v>3</v>
      </c>
      <c r="D14" s="145">
        <f>SUM(D15:D20)-D21-D22</f>
        <v>0</v>
      </c>
      <c r="E14" s="145">
        <f>SUM(E15:E20)-E21-E22</f>
        <v>0</v>
      </c>
      <c r="F14" s="146" t="str">
        <f t="shared" ref="F14:F77" si="0">IF(D14&lt;&gt;0,IF(E14/D14&gt;=100,"&gt;&gt;100",E14/D14*100),"-")</f>
        <v>-</v>
      </c>
    </row>
    <row r="15" spans="1:7" s="8" customFormat="1">
      <c r="A15" s="143">
        <v>6111</v>
      </c>
      <c r="B15" s="144" t="s">
        <v>2854</v>
      </c>
      <c r="C15" s="317">
        <v>4</v>
      </c>
      <c r="D15" s="147"/>
      <c r="E15" s="147"/>
      <c r="F15" s="146" t="str">
        <f t="shared" si="0"/>
        <v>-</v>
      </c>
    </row>
    <row r="16" spans="1:7" s="8" customFormat="1">
      <c r="A16" s="143">
        <v>6112</v>
      </c>
      <c r="B16" s="144" t="s">
        <v>236</v>
      </c>
      <c r="C16" s="317">
        <v>5</v>
      </c>
      <c r="D16" s="147"/>
      <c r="E16" s="147"/>
      <c r="F16" s="146" t="str">
        <f t="shared" si="0"/>
        <v>-</v>
      </c>
    </row>
    <row r="17" spans="1:6" s="8" customFormat="1">
      <c r="A17" s="143">
        <v>6113</v>
      </c>
      <c r="B17" s="144" t="s">
        <v>899</v>
      </c>
      <c r="C17" s="317">
        <v>6</v>
      </c>
      <c r="D17" s="147"/>
      <c r="E17" s="147"/>
      <c r="F17" s="146" t="str">
        <f t="shared" si="0"/>
        <v>-</v>
      </c>
    </row>
    <row r="18" spans="1:6" s="8" customFormat="1">
      <c r="A18" s="143">
        <v>6114</v>
      </c>
      <c r="B18" s="144" t="s">
        <v>1202</v>
      </c>
      <c r="C18" s="317">
        <v>7</v>
      </c>
      <c r="D18" s="147"/>
      <c r="E18" s="147"/>
      <c r="F18" s="146" t="str">
        <f t="shared" si="0"/>
        <v>-</v>
      </c>
    </row>
    <row r="19" spans="1:6" s="8" customFormat="1">
      <c r="A19" s="143">
        <v>6115</v>
      </c>
      <c r="B19" s="144" t="s">
        <v>1203</v>
      </c>
      <c r="C19" s="317">
        <v>8</v>
      </c>
      <c r="D19" s="147"/>
      <c r="E19" s="147"/>
      <c r="F19" s="146" t="str">
        <f t="shared" si="0"/>
        <v>-</v>
      </c>
    </row>
    <row r="20" spans="1:6" s="8" customFormat="1">
      <c r="A20" s="143">
        <v>6116</v>
      </c>
      <c r="B20" s="144" t="s">
        <v>1204</v>
      </c>
      <c r="C20" s="317">
        <v>9</v>
      </c>
      <c r="D20" s="147"/>
      <c r="E20" s="147"/>
      <c r="F20" s="146" t="str">
        <f t="shared" si="0"/>
        <v>-</v>
      </c>
    </row>
    <row r="21" spans="1:6" s="8" customFormat="1">
      <c r="A21" s="143">
        <v>6117</v>
      </c>
      <c r="B21" s="144" t="s">
        <v>1205</v>
      </c>
      <c r="C21" s="317">
        <v>10</v>
      </c>
      <c r="D21" s="147"/>
      <c r="E21" s="147"/>
      <c r="F21" s="146" t="str">
        <f t="shared" si="0"/>
        <v>-</v>
      </c>
    </row>
    <row r="22" spans="1:6" s="8" customFormat="1">
      <c r="A22" s="143">
        <v>6119</v>
      </c>
      <c r="B22" s="144" t="s">
        <v>1800</v>
      </c>
      <c r="C22" s="317">
        <v>11</v>
      </c>
      <c r="D22" s="147"/>
      <c r="E22" s="147"/>
      <c r="F22" s="146" t="str">
        <f t="shared" si="0"/>
        <v>-</v>
      </c>
    </row>
    <row r="23" spans="1:6" s="8" customFormat="1">
      <c r="A23" s="143">
        <v>612</v>
      </c>
      <c r="B23" s="144" t="s">
        <v>578</v>
      </c>
      <c r="C23" s="317">
        <v>12</v>
      </c>
      <c r="D23" s="145">
        <f>SUM(D24:D27)-D28</f>
        <v>0</v>
      </c>
      <c r="E23" s="145">
        <f>SUM(E24:E27)-E28</f>
        <v>0</v>
      </c>
      <c r="F23" s="148" t="str">
        <f t="shared" si="0"/>
        <v>-</v>
      </c>
    </row>
    <row r="24" spans="1:6" s="8" customFormat="1">
      <c r="A24" s="143">
        <v>6121</v>
      </c>
      <c r="B24" s="144" t="s">
        <v>1206</v>
      </c>
      <c r="C24" s="317">
        <v>13</v>
      </c>
      <c r="D24" s="147"/>
      <c r="E24" s="147"/>
      <c r="F24" s="146" t="str">
        <f t="shared" si="0"/>
        <v>-</v>
      </c>
    </row>
    <row r="25" spans="1:6" s="8" customFormat="1">
      <c r="A25" s="143">
        <v>6122</v>
      </c>
      <c r="B25" s="144" t="s">
        <v>1207</v>
      </c>
      <c r="C25" s="317">
        <v>14</v>
      </c>
      <c r="D25" s="147"/>
      <c r="E25" s="147"/>
      <c r="F25" s="146" t="str">
        <f t="shared" si="0"/>
        <v>-</v>
      </c>
    </row>
    <row r="26" spans="1:6" s="8" customFormat="1">
      <c r="A26" s="143">
        <v>6123</v>
      </c>
      <c r="B26" s="149" t="s">
        <v>1208</v>
      </c>
      <c r="C26" s="317">
        <v>15</v>
      </c>
      <c r="D26" s="147"/>
      <c r="E26" s="147"/>
      <c r="F26" s="146" t="str">
        <f t="shared" si="0"/>
        <v>-</v>
      </c>
    </row>
    <row r="27" spans="1:6" s="8" customFormat="1">
      <c r="A27" s="143">
        <v>6124</v>
      </c>
      <c r="B27" s="144" t="s">
        <v>1843</v>
      </c>
      <c r="C27" s="317">
        <v>16</v>
      </c>
      <c r="D27" s="147"/>
      <c r="E27" s="147"/>
      <c r="F27" s="146" t="str">
        <f t="shared" si="0"/>
        <v>-</v>
      </c>
    </row>
    <row r="28" spans="1:6" s="8" customFormat="1">
      <c r="A28" s="143">
        <v>6125</v>
      </c>
      <c r="B28" s="144" t="s">
        <v>1844</v>
      </c>
      <c r="C28" s="317">
        <v>17</v>
      </c>
      <c r="D28" s="147"/>
      <c r="E28" s="147"/>
      <c r="F28" s="146" t="str">
        <f t="shared" si="0"/>
        <v>-</v>
      </c>
    </row>
    <row r="29" spans="1:6" s="8" customFormat="1">
      <c r="A29" s="143">
        <v>613</v>
      </c>
      <c r="B29" s="144" t="s">
        <v>475</v>
      </c>
      <c r="C29" s="317">
        <v>18</v>
      </c>
      <c r="D29" s="145">
        <f>SUM(D30:D34)</f>
        <v>0</v>
      </c>
      <c r="E29" s="145">
        <f>SUM(E30:E34)</f>
        <v>0</v>
      </c>
      <c r="F29" s="148" t="str">
        <f t="shared" si="0"/>
        <v>-</v>
      </c>
    </row>
    <row r="30" spans="1:6" s="8" customFormat="1">
      <c r="A30" s="143">
        <v>6131</v>
      </c>
      <c r="B30" s="144" t="s">
        <v>1845</v>
      </c>
      <c r="C30" s="317">
        <v>19</v>
      </c>
      <c r="D30" s="147"/>
      <c r="E30" s="147"/>
      <c r="F30" s="146" t="str">
        <f t="shared" si="0"/>
        <v>-</v>
      </c>
    </row>
    <row r="31" spans="1:6" s="8" customFormat="1">
      <c r="A31" s="143">
        <v>6132</v>
      </c>
      <c r="B31" s="144" t="s">
        <v>1846</v>
      </c>
      <c r="C31" s="317">
        <v>20</v>
      </c>
      <c r="D31" s="147"/>
      <c r="E31" s="147"/>
      <c r="F31" s="146" t="str">
        <f t="shared" si="0"/>
        <v>-</v>
      </c>
    </row>
    <row r="32" spans="1:6" s="8" customFormat="1">
      <c r="A32" s="143">
        <v>6133</v>
      </c>
      <c r="B32" s="144" t="s">
        <v>166</v>
      </c>
      <c r="C32" s="317">
        <v>21</v>
      </c>
      <c r="D32" s="147"/>
      <c r="E32" s="147"/>
      <c r="F32" s="146" t="str">
        <f t="shared" si="0"/>
        <v>-</v>
      </c>
    </row>
    <row r="33" spans="1:6" s="8" customFormat="1">
      <c r="A33" s="143">
        <v>6134</v>
      </c>
      <c r="B33" s="144" t="s">
        <v>1801</v>
      </c>
      <c r="C33" s="317">
        <v>22</v>
      </c>
      <c r="D33" s="147"/>
      <c r="E33" s="147"/>
      <c r="F33" s="146" t="str">
        <f t="shared" si="0"/>
        <v>-</v>
      </c>
    </row>
    <row r="34" spans="1:6" s="8" customFormat="1">
      <c r="A34" s="143">
        <v>6135</v>
      </c>
      <c r="B34" s="144" t="s">
        <v>1802</v>
      </c>
      <c r="C34" s="317">
        <v>23</v>
      </c>
      <c r="D34" s="147"/>
      <c r="E34" s="147"/>
      <c r="F34" s="146" t="str">
        <f t="shared" si="0"/>
        <v>-</v>
      </c>
    </row>
    <row r="35" spans="1:6" s="8" customFormat="1">
      <c r="A35" s="143">
        <v>614</v>
      </c>
      <c r="B35" s="144" t="s">
        <v>609</v>
      </c>
      <c r="C35" s="317">
        <v>24</v>
      </c>
      <c r="D35" s="145">
        <f>SUM(D36:D42)</f>
        <v>0</v>
      </c>
      <c r="E35" s="145">
        <f>SUM(E36:E42)</f>
        <v>0</v>
      </c>
      <c r="F35" s="148" t="str">
        <f t="shared" si="0"/>
        <v>-</v>
      </c>
    </row>
    <row r="36" spans="1:6" s="8" customFormat="1">
      <c r="A36" s="143">
        <v>6141</v>
      </c>
      <c r="B36" s="144" t="s">
        <v>2256</v>
      </c>
      <c r="C36" s="317">
        <v>25</v>
      </c>
      <c r="D36" s="147"/>
      <c r="E36" s="147"/>
      <c r="F36" s="146" t="str">
        <f t="shared" si="0"/>
        <v>-</v>
      </c>
    </row>
    <row r="37" spans="1:6" s="8" customFormat="1">
      <c r="A37" s="143">
        <v>6142</v>
      </c>
      <c r="B37" s="144" t="s">
        <v>2257</v>
      </c>
      <c r="C37" s="317">
        <v>26</v>
      </c>
      <c r="D37" s="147"/>
      <c r="E37" s="147"/>
      <c r="F37" s="146" t="str">
        <f t="shared" si="0"/>
        <v>-</v>
      </c>
    </row>
    <row r="38" spans="1:6" s="8" customFormat="1">
      <c r="A38" s="143">
        <v>6143</v>
      </c>
      <c r="B38" s="144" t="s">
        <v>610</v>
      </c>
      <c r="C38" s="317">
        <v>27</v>
      </c>
      <c r="D38" s="147"/>
      <c r="E38" s="147"/>
      <c r="F38" s="146" t="str">
        <f t="shared" si="0"/>
        <v>-</v>
      </c>
    </row>
    <row r="39" spans="1:6" s="8" customFormat="1">
      <c r="A39" s="143">
        <v>6145</v>
      </c>
      <c r="B39" s="144" t="s">
        <v>611</v>
      </c>
      <c r="C39" s="317">
        <v>28</v>
      </c>
      <c r="D39" s="147"/>
      <c r="E39" s="147"/>
      <c r="F39" s="146" t="str">
        <f t="shared" si="0"/>
        <v>-</v>
      </c>
    </row>
    <row r="40" spans="1:6" s="8" customFormat="1">
      <c r="A40" s="143">
        <v>6146</v>
      </c>
      <c r="B40" s="144" t="s">
        <v>1198</v>
      </c>
      <c r="C40" s="317">
        <v>29</v>
      </c>
      <c r="D40" s="147"/>
      <c r="E40" s="147"/>
      <c r="F40" s="146" t="str">
        <f t="shared" si="0"/>
        <v>-</v>
      </c>
    </row>
    <row r="41" spans="1:6" s="8" customFormat="1">
      <c r="A41" s="143">
        <v>6147</v>
      </c>
      <c r="B41" s="144" t="s">
        <v>612</v>
      </c>
      <c r="C41" s="317">
        <v>30</v>
      </c>
      <c r="D41" s="147"/>
      <c r="E41" s="147"/>
      <c r="F41" s="146" t="str">
        <f t="shared" si="0"/>
        <v>-</v>
      </c>
    </row>
    <row r="42" spans="1:6" s="8" customFormat="1">
      <c r="A42" s="143">
        <v>6148</v>
      </c>
      <c r="B42" s="144" t="s">
        <v>613</v>
      </c>
      <c r="C42" s="317">
        <v>31</v>
      </c>
      <c r="D42" s="147"/>
      <c r="E42" s="147"/>
      <c r="F42" s="146" t="str">
        <f t="shared" si="0"/>
        <v>-</v>
      </c>
    </row>
    <row r="43" spans="1:6" s="8" customFormat="1">
      <c r="A43" s="143">
        <v>615</v>
      </c>
      <c r="B43" s="144" t="s">
        <v>1553</v>
      </c>
      <c r="C43" s="317">
        <v>32</v>
      </c>
      <c r="D43" s="145">
        <f>SUM(D44:D45)</f>
        <v>0</v>
      </c>
      <c r="E43" s="145">
        <f>SUM(E44:E45)</f>
        <v>0</v>
      </c>
      <c r="F43" s="148" t="str">
        <f t="shared" si="0"/>
        <v>-</v>
      </c>
    </row>
    <row r="44" spans="1:6" s="8" customFormat="1">
      <c r="A44" s="143">
        <v>6151</v>
      </c>
      <c r="B44" s="144" t="s">
        <v>1199</v>
      </c>
      <c r="C44" s="317">
        <v>33</v>
      </c>
      <c r="D44" s="147"/>
      <c r="E44" s="147"/>
      <c r="F44" s="146" t="str">
        <f t="shared" si="0"/>
        <v>-</v>
      </c>
    </row>
    <row r="45" spans="1:6" s="8" customFormat="1">
      <c r="A45" s="143">
        <v>6152</v>
      </c>
      <c r="B45" s="144" t="s">
        <v>1200</v>
      </c>
      <c r="C45" s="317">
        <v>34</v>
      </c>
      <c r="D45" s="147"/>
      <c r="E45" s="147"/>
      <c r="F45" s="146" t="str">
        <f t="shared" si="0"/>
        <v>-</v>
      </c>
    </row>
    <row r="46" spans="1:6" s="8" customFormat="1">
      <c r="A46" s="143">
        <v>616</v>
      </c>
      <c r="B46" s="144" t="s">
        <v>1554</v>
      </c>
      <c r="C46" s="317">
        <v>35</v>
      </c>
      <c r="D46" s="145">
        <f>SUM(D47:D49)</f>
        <v>0</v>
      </c>
      <c r="E46" s="145">
        <f>SUM(E47:E49)</f>
        <v>0</v>
      </c>
      <c r="F46" s="148" t="str">
        <f t="shared" si="0"/>
        <v>-</v>
      </c>
    </row>
    <row r="47" spans="1:6" s="8" customFormat="1">
      <c r="A47" s="143">
        <v>6161</v>
      </c>
      <c r="B47" s="144" t="s">
        <v>1201</v>
      </c>
      <c r="C47" s="317">
        <v>36</v>
      </c>
      <c r="D47" s="147"/>
      <c r="E47" s="147"/>
      <c r="F47" s="146" t="str">
        <f t="shared" si="0"/>
        <v>-</v>
      </c>
    </row>
    <row r="48" spans="1:6" s="8" customFormat="1">
      <c r="A48" s="143">
        <v>6162</v>
      </c>
      <c r="B48" s="144" t="s">
        <v>3951</v>
      </c>
      <c r="C48" s="317">
        <v>37</v>
      </c>
      <c r="D48" s="147"/>
      <c r="E48" s="147"/>
      <c r="F48" s="146" t="str">
        <f t="shared" si="0"/>
        <v>-</v>
      </c>
    </row>
    <row r="49" spans="1:6" s="8" customFormat="1">
      <c r="A49" s="143">
        <v>6163</v>
      </c>
      <c r="B49" s="144" t="s">
        <v>253</v>
      </c>
      <c r="C49" s="317">
        <v>38</v>
      </c>
      <c r="D49" s="147"/>
      <c r="E49" s="147"/>
      <c r="F49" s="146" t="str">
        <f t="shared" si="0"/>
        <v>-</v>
      </c>
    </row>
    <row r="50" spans="1:6" s="8" customFormat="1">
      <c r="A50" s="143">
        <v>62</v>
      </c>
      <c r="B50" s="144" t="s">
        <v>1474</v>
      </c>
      <c r="C50" s="317">
        <v>39</v>
      </c>
      <c r="D50" s="145">
        <f>D51+D54+D55</f>
        <v>0</v>
      </c>
      <c r="E50" s="145">
        <f>E51+E54+E55</f>
        <v>0</v>
      </c>
      <c r="F50" s="148" t="str">
        <f t="shared" si="0"/>
        <v>-</v>
      </c>
    </row>
    <row r="51" spans="1:6" s="8" customFormat="1">
      <c r="A51" s="143">
        <v>621</v>
      </c>
      <c r="B51" s="144" t="s">
        <v>1555</v>
      </c>
      <c r="C51" s="317">
        <v>40</v>
      </c>
      <c r="D51" s="145">
        <f>SUM(D52:D53)</f>
        <v>0</v>
      </c>
      <c r="E51" s="145">
        <f>SUM(E52:E53)</f>
        <v>0</v>
      </c>
      <c r="F51" s="148" t="str">
        <f t="shared" si="0"/>
        <v>-</v>
      </c>
    </row>
    <row r="52" spans="1:6" s="8" customFormat="1">
      <c r="A52" s="143">
        <v>6211</v>
      </c>
      <c r="B52" s="144" t="s">
        <v>3913</v>
      </c>
      <c r="C52" s="317">
        <v>41</v>
      </c>
      <c r="D52" s="147"/>
      <c r="E52" s="147"/>
      <c r="F52" s="146" t="str">
        <f t="shared" si="0"/>
        <v>-</v>
      </c>
    </row>
    <row r="53" spans="1:6" s="8" customFormat="1">
      <c r="A53" s="143">
        <v>6212</v>
      </c>
      <c r="B53" s="144" t="s">
        <v>21</v>
      </c>
      <c r="C53" s="317">
        <v>42</v>
      </c>
      <c r="D53" s="147"/>
      <c r="E53" s="147"/>
      <c r="F53" s="146" t="str">
        <f t="shared" si="0"/>
        <v>-</v>
      </c>
    </row>
    <row r="54" spans="1:6" s="8" customFormat="1">
      <c r="A54" s="143">
        <v>622</v>
      </c>
      <c r="B54" s="144" t="s">
        <v>1541</v>
      </c>
      <c r="C54" s="317">
        <v>43</v>
      </c>
      <c r="D54" s="147"/>
      <c r="E54" s="147"/>
      <c r="F54" s="146" t="str">
        <f t="shared" si="0"/>
        <v>-</v>
      </c>
    </row>
    <row r="55" spans="1:6" s="8" customFormat="1">
      <c r="A55" s="143">
        <v>623</v>
      </c>
      <c r="B55" s="144" t="s">
        <v>1475</v>
      </c>
      <c r="C55" s="317">
        <v>44</v>
      </c>
      <c r="D55" s="147"/>
      <c r="E55" s="147"/>
      <c r="F55" s="146" t="str">
        <f t="shared" si="0"/>
        <v>-</v>
      </c>
    </row>
    <row r="56" spans="1:6" s="8" customFormat="1" ht="24">
      <c r="A56" s="143">
        <v>63</v>
      </c>
      <c r="B56" s="144" t="s">
        <v>1476</v>
      </c>
      <c r="C56" s="317">
        <v>45</v>
      </c>
      <c r="D56" s="145">
        <f>D57+D60+D65+D68+D71+D74+D77+D80</f>
        <v>3195522</v>
      </c>
      <c r="E56" s="145">
        <f>E57+E60+E65+E68+E71+E74+E77+E80</f>
        <v>2983308</v>
      </c>
      <c r="F56" s="148">
        <f t="shared" si="0"/>
        <v>93.35901927760159</v>
      </c>
    </row>
    <row r="57" spans="1:6" s="8" customFormat="1">
      <c r="A57" s="143">
        <v>631</v>
      </c>
      <c r="B57" s="144" t="s">
        <v>1477</v>
      </c>
      <c r="C57" s="317">
        <v>46</v>
      </c>
      <c r="D57" s="145">
        <f>D58+D59</f>
        <v>0</v>
      </c>
      <c r="E57" s="145">
        <f>E58+E59</f>
        <v>0</v>
      </c>
      <c r="F57" s="148" t="str">
        <f t="shared" si="0"/>
        <v>-</v>
      </c>
    </row>
    <row r="58" spans="1:6" s="8" customFormat="1">
      <c r="A58" s="143">
        <v>6311</v>
      </c>
      <c r="B58" s="144" t="s">
        <v>333</v>
      </c>
      <c r="C58" s="317">
        <v>47</v>
      </c>
      <c r="D58" s="147"/>
      <c r="E58" s="147"/>
      <c r="F58" s="146" t="str">
        <f t="shared" si="0"/>
        <v>-</v>
      </c>
    </row>
    <row r="59" spans="1:6" s="8" customFormat="1">
      <c r="A59" s="143">
        <v>6312</v>
      </c>
      <c r="B59" s="144" t="s">
        <v>334</v>
      </c>
      <c r="C59" s="317">
        <v>48</v>
      </c>
      <c r="D59" s="147"/>
      <c r="E59" s="147"/>
      <c r="F59" s="146" t="str">
        <f t="shared" si="0"/>
        <v>-</v>
      </c>
    </row>
    <row r="60" spans="1:6" s="8" customFormat="1">
      <c r="A60" s="143">
        <v>632</v>
      </c>
      <c r="B60" s="144" t="s">
        <v>1478</v>
      </c>
      <c r="C60" s="317">
        <v>49</v>
      </c>
      <c r="D60" s="145">
        <f>SUM(D61:D64)</f>
        <v>0</v>
      </c>
      <c r="E60" s="145">
        <f>SUM(E61:E64)</f>
        <v>0</v>
      </c>
      <c r="F60" s="148" t="str">
        <f t="shared" si="0"/>
        <v>-</v>
      </c>
    </row>
    <row r="61" spans="1:6" s="8" customFormat="1">
      <c r="A61" s="143">
        <v>6321</v>
      </c>
      <c r="B61" s="144" t="s">
        <v>3787</v>
      </c>
      <c r="C61" s="317">
        <v>50</v>
      </c>
      <c r="D61" s="147"/>
      <c r="E61" s="147"/>
      <c r="F61" s="146" t="str">
        <f t="shared" si="0"/>
        <v>-</v>
      </c>
    </row>
    <row r="62" spans="1:6" s="8" customFormat="1">
      <c r="A62" s="143">
        <v>6322</v>
      </c>
      <c r="B62" s="144" t="s">
        <v>3788</v>
      </c>
      <c r="C62" s="317">
        <v>51</v>
      </c>
      <c r="D62" s="147"/>
      <c r="E62" s="147"/>
      <c r="F62" s="146" t="str">
        <f t="shared" si="0"/>
        <v>-</v>
      </c>
    </row>
    <row r="63" spans="1:6" s="8" customFormat="1">
      <c r="A63" s="143">
        <v>6323</v>
      </c>
      <c r="B63" s="144" t="s">
        <v>2309</v>
      </c>
      <c r="C63" s="317">
        <v>52</v>
      </c>
      <c r="D63" s="147"/>
      <c r="E63" s="147"/>
      <c r="F63" s="146" t="str">
        <f t="shared" si="0"/>
        <v>-</v>
      </c>
    </row>
    <row r="64" spans="1:6" s="8" customFormat="1">
      <c r="A64" s="143">
        <v>6324</v>
      </c>
      <c r="B64" s="144" t="s">
        <v>2310</v>
      </c>
      <c r="C64" s="317">
        <v>53</v>
      </c>
      <c r="D64" s="147"/>
      <c r="E64" s="147"/>
      <c r="F64" s="146" t="str">
        <f t="shared" si="0"/>
        <v>-</v>
      </c>
    </row>
    <row r="65" spans="1:6" s="8" customFormat="1">
      <c r="A65" s="143">
        <v>633</v>
      </c>
      <c r="B65" s="144" t="s">
        <v>1479</v>
      </c>
      <c r="C65" s="317">
        <v>54</v>
      </c>
      <c r="D65" s="145">
        <f>SUM(D66:D67)</f>
        <v>0</v>
      </c>
      <c r="E65" s="145">
        <f>SUM(E66:E67)</f>
        <v>0</v>
      </c>
      <c r="F65" s="148" t="str">
        <f t="shared" si="0"/>
        <v>-</v>
      </c>
    </row>
    <row r="66" spans="1:6" s="8" customFormat="1">
      <c r="A66" s="143">
        <v>6331</v>
      </c>
      <c r="B66" s="144" t="s">
        <v>4115</v>
      </c>
      <c r="C66" s="317">
        <v>55</v>
      </c>
      <c r="D66" s="147"/>
      <c r="E66" s="147"/>
      <c r="F66" s="146" t="str">
        <f t="shared" si="0"/>
        <v>-</v>
      </c>
    </row>
    <row r="67" spans="1:6" s="8" customFormat="1">
      <c r="A67" s="143">
        <v>6332</v>
      </c>
      <c r="B67" s="144" t="s">
        <v>4116</v>
      </c>
      <c r="C67" s="317">
        <v>56</v>
      </c>
      <c r="D67" s="147"/>
      <c r="E67" s="147"/>
      <c r="F67" s="146" t="str">
        <f t="shared" si="0"/>
        <v>-</v>
      </c>
    </row>
    <row r="68" spans="1:6" s="8" customFormat="1">
      <c r="A68" s="143">
        <v>634</v>
      </c>
      <c r="B68" s="144" t="s">
        <v>1480</v>
      </c>
      <c r="C68" s="317">
        <v>57</v>
      </c>
      <c r="D68" s="145">
        <f>SUM(D69:D70)</f>
        <v>14061</v>
      </c>
      <c r="E68" s="145">
        <f>SUM(E69:E70)</f>
        <v>119075</v>
      </c>
      <c r="F68" s="148">
        <f t="shared" si="0"/>
        <v>846.84588578337241</v>
      </c>
    </row>
    <row r="69" spans="1:6" s="8" customFormat="1">
      <c r="A69" s="143">
        <v>6341</v>
      </c>
      <c r="B69" s="144" t="s">
        <v>4117</v>
      </c>
      <c r="C69" s="317">
        <v>58</v>
      </c>
      <c r="D69" s="147">
        <v>14061</v>
      </c>
      <c r="E69" s="147">
        <v>119075</v>
      </c>
      <c r="F69" s="146">
        <f t="shared" si="0"/>
        <v>846.84588578337241</v>
      </c>
    </row>
    <row r="70" spans="1:6" s="8" customFormat="1">
      <c r="A70" s="143">
        <v>6342</v>
      </c>
      <c r="B70" s="144" t="s">
        <v>1652</v>
      </c>
      <c r="C70" s="317">
        <v>59</v>
      </c>
      <c r="D70" s="147"/>
      <c r="E70" s="147"/>
      <c r="F70" s="146" t="str">
        <f t="shared" si="0"/>
        <v>-</v>
      </c>
    </row>
    <row r="71" spans="1:6" s="8" customFormat="1">
      <c r="A71" s="143">
        <v>635</v>
      </c>
      <c r="B71" s="144" t="s">
        <v>1481</v>
      </c>
      <c r="C71" s="317">
        <v>60</v>
      </c>
      <c r="D71" s="145">
        <f>SUM(D72:D73)</f>
        <v>0</v>
      </c>
      <c r="E71" s="145">
        <f>SUM(E72:E73)</f>
        <v>0</v>
      </c>
      <c r="F71" s="148" t="str">
        <f t="shared" si="0"/>
        <v>-</v>
      </c>
    </row>
    <row r="72" spans="1:6" s="8" customFormat="1">
      <c r="A72" s="143">
        <v>6351</v>
      </c>
      <c r="B72" s="144" t="s">
        <v>3902</v>
      </c>
      <c r="C72" s="317">
        <v>61</v>
      </c>
      <c r="D72" s="147"/>
      <c r="E72" s="147"/>
      <c r="F72" s="146" t="str">
        <f t="shared" si="0"/>
        <v>-</v>
      </c>
    </row>
    <row r="73" spans="1:6" s="8" customFormat="1">
      <c r="A73" s="143">
        <v>6352</v>
      </c>
      <c r="B73" s="144" t="s">
        <v>3903</v>
      </c>
      <c r="C73" s="317">
        <v>62</v>
      </c>
      <c r="D73" s="147"/>
      <c r="E73" s="147"/>
      <c r="F73" s="146" t="str">
        <f t="shared" si="0"/>
        <v>-</v>
      </c>
    </row>
    <row r="74" spans="1:6" s="8" customFormat="1">
      <c r="A74" s="143" t="s">
        <v>1653</v>
      </c>
      <c r="B74" s="149" t="s">
        <v>1482</v>
      </c>
      <c r="C74" s="317">
        <v>63</v>
      </c>
      <c r="D74" s="145">
        <f>SUM(D75:D76)</f>
        <v>3181461</v>
      </c>
      <c r="E74" s="145">
        <f>SUM(E75:E76)</f>
        <v>2837540</v>
      </c>
      <c r="F74" s="148">
        <f t="shared" si="0"/>
        <v>89.18984076812508</v>
      </c>
    </row>
    <row r="75" spans="1:6" s="8" customFormat="1">
      <c r="A75" s="143" t="s">
        <v>1654</v>
      </c>
      <c r="B75" s="144" t="s">
        <v>3226</v>
      </c>
      <c r="C75" s="317">
        <v>64</v>
      </c>
      <c r="D75" s="147">
        <v>3144943</v>
      </c>
      <c r="E75" s="147">
        <v>2837540</v>
      </c>
      <c r="F75" s="146">
        <f t="shared" si="0"/>
        <v>90.225482624009402</v>
      </c>
    </row>
    <row r="76" spans="1:6" s="8" customFormat="1">
      <c r="A76" s="143" t="s">
        <v>3227</v>
      </c>
      <c r="B76" s="144" t="s">
        <v>3228</v>
      </c>
      <c r="C76" s="317">
        <v>65</v>
      </c>
      <c r="D76" s="147">
        <v>36518</v>
      </c>
      <c r="E76" s="147"/>
      <c r="F76" s="146">
        <f t="shared" si="0"/>
        <v>0</v>
      </c>
    </row>
    <row r="77" spans="1:6" s="8" customFormat="1">
      <c r="A77" s="143" t="s">
        <v>3229</v>
      </c>
      <c r="B77" s="144" t="s">
        <v>1483</v>
      </c>
      <c r="C77" s="317">
        <v>66</v>
      </c>
      <c r="D77" s="145">
        <f>SUM(D78:D79)</f>
        <v>0</v>
      </c>
      <c r="E77" s="145">
        <f>SUM(E78:E79)</f>
        <v>26693</v>
      </c>
      <c r="F77" s="148" t="str">
        <f t="shared" si="0"/>
        <v>-</v>
      </c>
    </row>
    <row r="78" spans="1:6" s="8" customFormat="1">
      <c r="A78" s="143" t="s">
        <v>3230</v>
      </c>
      <c r="B78" s="144" t="s">
        <v>1484</v>
      </c>
      <c r="C78" s="317">
        <v>67</v>
      </c>
      <c r="D78" s="147">
        <v>0</v>
      </c>
      <c r="E78" s="147">
        <v>26693</v>
      </c>
      <c r="F78" s="146" t="str">
        <f t="shared" ref="F78:F141" si="1">IF(D78&lt;&gt;0,IF(E78/D78&gt;=100,"&gt;&gt;100",E78/D78*100),"-")</f>
        <v>-</v>
      </c>
    </row>
    <row r="79" spans="1:6" s="8" customFormat="1">
      <c r="A79" s="143" t="s">
        <v>3231</v>
      </c>
      <c r="B79" s="144" t="s">
        <v>1485</v>
      </c>
      <c r="C79" s="317">
        <v>68</v>
      </c>
      <c r="D79" s="147"/>
      <c r="E79" s="147"/>
      <c r="F79" s="146" t="str">
        <f t="shared" si="1"/>
        <v>-</v>
      </c>
    </row>
    <row r="80" spans="1:6" s="8" customFormat="1">
      <c r="A80" s="143" t="s">
        <v>1486</v>
      </c>
      <c r="B80" s="144" t="s">
        <v>1487</v>
      </c>
      <c r="C80" s="317">
        <v>69</v>
      </c>
      <c r="D80" s="145">
        <f>SUM(D81:D84)</f>
        <v>0</v>
      </c>
      <c r="E80" s="145">
        <f>SUM(E81:E84)</f>
        <v>0</v>
      </c>
      <c r="F80" s="148" t="str">
        <f t="shared" si="1"/>
        <v>-</v>
      </c>
    </row>
    <row r="81" spans="1:6" s="8" customFormat="1">
      <c r="A81" s="143">
        <v>6391</v>
      </c>
      <c r="B81" s="144" t="s">
        <v>1488</v>
      </c>
      <c r="C81" s="317">
        <v>70</v>
      </c>
      <c r="D81" s="147"/>
      <c r="E81" s="147"/>
      <c r="F81" s="146" t="str">
        <f t="shared" si="1"/>
        <v>-</v>
      </c>
    </row>
    <row r="82" spans="1:6" s="8" customFormat="1">
      <c r="A82" s="143">
        <v>6392</v>
      </c>
      <c r="B82" s="144" t="s">
        <v>1489</v>
      </c>
      <c r="C82" s="317">
        <v>71</v>
      </c>
      <c r="D82" s="147"/>
      <c r="E82" s="147"/>
      <c r="F82" s="146" t="str">
        <f t="shared" si="1"/>
        <v>-</v>
      </c>
    </row>
    <row r="83" spans="1:6" s="8" customFormat="1" ht="24">
      <c r="A83" s="143">
        <v>6393</v>
      </c>
      <c r="B83" s="144" t="s">
        <v>1490</v>
      </c>
      <c r="C83" s="317">
        <v>72</v>
      </c>
      <c r="D83" s="147"/>
      <c r="E83" s="147"/>
      <c r="F83" s="146" t="str">
        <f t="shared" si="1"/>
        <v>-</v>
      </c>
    </row>
    <row r="84" spans="1:6" s="8" customFormat="1" ht="24">
      <c r="A84" s="143">
        <v>6394</v>
      </c>
      <c r="B84" s="144" t="s">
        <v>1491</v>
      </c>
      <c r="C84" s="317">
        <v>73</v>
      </c>
      <c r="D84" s="147"/>
      <c r="E84" s="147"/>
      <c r="F84" s="146" t="str">
        <f t="shared" si="1"/>
        <v>-</v>
      </c>
    </row>
    <row r="85" spans="1:6" s="8" customFormat="1">
      <c r="A85" s="143">
        <v>64</v>
      </c>
      <c r="B85" s="144" t="s">
        <v>1492</v>
      </c>
      <c r="C85" s="317">
        <v>74</v>
      </c>
      <c r="D85" s="145">
        <f>D86+D94+D101+D109</f>
        <v>288</v>
      </c>
      <c r="E85" s="145">
        <f>E86+E94+E101+E109</f>
        <v>3174</v>
      </c>
      <c r="F85" s="148">
        <f t="shared" si="1"/>
        <v>1102.0833333333335</v>
      </c>
    </row>
    <row r="86" spans="1:6" s="8" customFormat="1">
      <c r="A86" s="143">
        <v>641</v>
      </c>
      <c r="B86" s="144" t="s">
        <v>1493</v>
      </c>
      <c r="C86" s="317">
        <v>75</v>
      </c>
      <c r="D86" s="145">
        <f>SUM(D87:D93)</f>
        <v>288</v>
      </c>
      <c r="E86" s="145">
        <f>SUM(E87:E93)</f>
        <v>3174</v>
      </c>
      <c r="F86" s="148">
        <f t="shared" si="1"/>
        <v>1102.0833333333335</v>
      </c>
    </row>
    <row r="87" spans="1:6" s="8" customFormat="1">
      <c r="A87" s="143">
        <v>6412</v>
      </c>
      <c r="B87" s="144" t="s">
        <v>3536</v>
      </c>
      <c r="C87" s="317">
        <v>76</v>
      </c>
      <c r="D87" s="147"/>
      <c r="E87" s="147"/>
      <c r="F87" s="146" t="str">
        <f t="shared" si="1"/>
        <v>-</v>
      </c>
    </row>
    <row r="88" spans="1:6" s="8" customFormat="1">
      <c r="A88" s="143">
        <v>6413</v>
      </c>
      <c r="B88" s="144" t="s">
        <v>3821</v>
      </c>
      <c r="C88" s="317">
        <v>77</v>
      </c>
      <c r="D88" s="147">
        <v>288</v>
      </c>
      <c r="E88" s="147">
        <v>1</v>
      </c>
      <c r="F88" s="146">
        <f t="shared" si="1"/>
        <v>0.34722222222222221</v>
      </c>
    </row>
    <row r="89" spans="1:6" s="8" customFormat="1">
      <c r="A89" s="143">
        <v>6414</v>
      </c>
      <c r="B89" s="144" t="s">
        <v>3822</v>
      </c>
      <c r="C89" s="317">
        <v>78</v>
      </c>
      <c r="D89" s="147"/>
      <c r="E89" s="147">
        <v>3173</v>
      </c>
      <c r="F89" s="146" t="str">
        <f t="shared" si="1"/>
        <v>-</v>
      </c>
    </row>
    <row r="90" spans="1:6" s="8" customFormat="1">
      <c r="A90" s="143">
        <v>6415</v>
      </c>
      <c r="B90" s="144" t="s">
        <v>3743</v>
      </c>
      <c r="C90" s="317">
        <v>79</v>
      </c>
      <c r="D90" s="147"/>
      <c r="E90" s="147"/>
      <c r="F90" s="146" t="str">
        <f t="shared" si="1"/>
        <v>-</v>
      </c>
    </row>
    <row r="91" spans="1:6" s="8" customFormat="1">
      <c r="A91" s="143">
        <v>6416</v>
      </c>
      <c r="B91" s="144" t="s">
        <v>3823</v>
      </c>
      <c r="C91" s="317">
        <v>80</v>
      </c>
      <c r="D91" s="147"/>
      <c r="E91" s="147"/>
      <c r="F91" s="146" t="str">
        <f t="shared" si="1"/>
        <v>-</v>
      </c>
    </row>
    <row r="92" spans="1:6" s="8" customFormat="1" ht="24">
      <c r="A92" s="143">
        <v>6417</v>
      </c>
      <c r="B92" s="144" t="s">
        <v>3744</v>
      </c>
      <c r="C92" s="317">
        <v>81</v>
      </c>
      <c r="D92" s="147"/>
      <c r="E92" s="147"/>
      <c r="F92" s="146" t="str">
        <f t="shared" si="1"/>
        <v>-</v>
      </c>
    </row>
    <row r="93" spans="1:6" s="8" customFormat="1">
      <c r="A93" s="143">
        <v>6419</v>
      </c>
      <c r="B93" s="144" t="s">
        <v>4130</v>
      </c>
      <c r="C93" s="317">
        <v>82</v>
      </c>
      <c r="D93" s="147"/>
      <c r="E93" s="147"/>
      <c r="F93" s="146" t="str">
        <f t="shared" si="1"/>
        <v>-</v>
      </c>
    </row>
    <row r="94" spans="1:6" s="8" customFormat="1">
      <c r="A94" s="143">
        <v>642</v>
      </c>
      <c r="B94" s="144" t="s">
        <v>167</v>
      </c>
      <c r="C94" s="317">
        <v>83</v>
      </c>
      <c r="D94" s="145">
        <f>SUM(D95:D100)</f>
        <v>0</v>
      </c>
      <c r="E94" s="145">
        <f>SUM(E95:E100)</f>
        <v>0</v>
      </c>
      <c r="F94" s="148" t="str">
        <f t="shared" si="1"/>
        <v>-</v>
      </c>
    </row>
    <row r="95" spans="1:6" s="8" customFormat="1">
      <c r="A95" s="143">
        <v>6421</v>
      </c>
      <c r="B95" s="144" t="s">
        <v>4131</v>
      </c>
      <c r="C95" s="317">
        <v>84</v>
      </c>
      <c r="D95" s="147"/>
      <c r="E95" s="147"/>
      <c r="F95" s="146" t="str">
        <f t="shared" si="1"/>
        <v>-</v>
      </c>
    </row>
    <row r="96" spans="1:6" s="8" customFormat="1">
      <c r="A96" s="143">
        <v>6422</v>
      </c>
      <c r="B96" s="144" t="s">
        <v>2006</v>
      </c>
      <c r="C96" s="317">
        <v>85</v>
      </c>
      <c r="D96" s="147"/>
      <c r="E96" s="147"/>
      <c r="F96" s="146" t="str">
        <f t="shared" si="1"/>
        <v>-</v>
      </c>
    </row>
    <row r="97" spans="1:6" s="8" customFormat="1">
      <c r="A97" s="143">
        <v>6423</v>
      </c>
      <c r="B97" s="144" t="s">
        <v>3745</v>
      </c>
      <c r="C97" s="317">
        <v>86</v>
      </c>
      <c r="D97" s="147"/>
      <c r="E97" s="147"/>
      <c r="F97" s="146" t="str">
        <f t="shared" si="1"/>
        <v>-</v>
      </c>
    </row>
    <row r="98" spans="1:6" s="8" customFormat="1">
      <c r="A98" s="143">
        <v>6424</v>
      </c>
      <c r="B98" s="144" t="s">
        <v>2008</v>
      </c>
      <c r="C98" s="317">
        <v>87</v>
      </c>
      <c r="D98" s="147"/>
      <c r="E98" s="147"/>
      <c r="F98" s="146" t="str">
        <f t="shared" si="1"/>
        <v>-</v>
      </c>
    </row>
    <row r="99" spans="1:6" s="8" customFormat="1">
      <c r="A99" s="143" t="s">
        <v>3232</v>
      </c>
      <c r="B99" s="144" t="s">
        <v>3233</v>
      </c>
      <c r="C99" s="317">
        <v>88</v>
      </c>
      <c r="D99" s="147"/>
      <c r="E99" s="147"/>
      <c r="F99" s="146" t="str">
        <f t="shared" si="1"/>
        <v>-</v>
      </c>
    </row>
    <row r="100" spans="1:6" s="8" customFormat="1">
      <c r="A100" s="143">
        <v>6429</v>
      </c>
      <c r="B100" s="144" t="s">
        <v>2007</v>
      </c>
      <c r="C100" s="317">
        <v>89</v>
      </c>
      <c r="D100" s="147"/>
      <c r="E100" s="147"/>
      <c r="F100" s="146" t="str">
        <f t="shared" si="1"/>
        <v>-</v>
      </c>
    </row>
    <row r="101" spans="1:6" s="8" customFormat="1">
      <c r="A101" s="143">
        <v>643</v>
      </c>
      <c r="B101" s="144" t="s">
        <v>168</v>
      </c>
      <c r="C101" s="317">
        <v>90</v>
      </c>
      <c r="D101" s="145">
        <f>SUM(D102:D108)</f>
        <v>0</v>
      </c>
      <c r="E101" s="145">
        <f>SUM(E102:E108)</f>
        <v>0</v>
      </c>
      <c r="F101" s="148" t="str">
        <f t="shared" si="1"/>
        <v>-</v>
      </c>
    </row>
    <row r="102" spans="1:6" s="8" customFormat="1" ht="24">
      <c r="A102" s="143">
        <v>6431</v>
      </c>
      <c r="B102" s="144" t="s">
        <v>127</v>
      </c>
      <c r="C102" s="317">
        <v>91</v>
      </c>
      <c r="D102" s="147"/>
      <c r="E102" s="147"/>
      <c r="F102" s="146" t="str">
        <f t="shared" si="1"/>
        <v>-</v>
      </c>
    </row>
    <row r="103" spans="1:6" s="8" customFormat="1" ht="24">
      <c r="A103" s="143">
        <v>6432</v>
      </c>
      <c r="B103" s="150" t="s">
        <v>2609</v>
      </c>
      <c r="C103" s="317">
        <v>92</v>
      </c>
      <c r="D103" s="147"/>
      <c r="E103" s="147"/>
      <c r="F103" s="146" t="str">
        <f t="shared" si="1"/>
        <v>-</v>
      </c>
    </row>
    <row r="104" spans="1:6" s="8" customFormat="1" ht="24">
      <c r="A104" s="143">
        <v>6433</v>
      </c>
      <c r="B104" s="150" t="s">
        <v>2610</v>
      </c>
      <c r="C104" s="317">
        <v>93</v>
      </c>
      <c r="D104" s="147"/>
      <c r="E104" s="147"/>
      <c r="F104" s="146" t="str">
        <f t="shared" si="1"/>
        <v>-</v>
      </c>
    </row>
    <row r="105" spans="1:6" s="8" customFormat="1">
      <c r="A105" s="143">
        <v>6434</v>
      </c>
      <c r="B105" s="144" t="s">
        <v>2611</v>
      </c>
      <c r="C105" s="317">
        <v>94</v>
      </c>
      <c r="D105" s="147"/>
      <c r="E105" s="147"/>
      <c r="F105" s="146" t="str">
        <f t="shared" si="1"/>
        <v>-</v>
      </c>
    </row>
    <row r="106" spans="1:6" s="8" customFormat="1" ht="24">
      <c r="A106" s="143">
        <v>6435</v>
      </c>
      <c r="B106" s="150" t="s">
        <v>2612</v>
      </c>
      <c r="C106" s="317">
        <v>95</v>
      </c>
      <c r="D106" s="147"/>
      <c r="E106" s="147"/>
      <c r="F106" s="146" t="str">
        <f t="shared" si="1"/>
        <v>-</v>
      </c>
    </row>
    <row r="107" spans="1:6" s="8" customFormat="1" ht="24">
      <c r="A107" s="143">
        <v>6436</v>
      </c>
      <c r="B107" s="150" t="s">
        <v>2613</v>
      </c>
      <c r="C107" s="317">
        <v>96</v>
      </c>
      <c r="D107" s="147"/>
      <c r="E107" s="147"/>
      <c r="F107" s="146" t="str">
        <f t="shared" si="1"/>
        <v>-</v>
      </c>
    </row>
    <row r="108" spans="1:6" s="8" customFormat="1">
      <c r="A108" s="143">
        <v>6437</v>
      </c>
      <c r="B108" s="144" t="s">
        <v>2841</v>
      </c>
      <c r="C108" s="317">
        <v>97</v>
      </c>
      <c r="D108" s="147"/>
      <c r="E108" s="147"/>
      <c r="F108" s="146" t="str">
        <f t="shared" si="1"/>
        <v>-</v>
      </c>
    </row>
    <row r="109" spans="1:6" s="8" customFormat="1">
      <c r="A109" s="143" t="s">
        <v>2604</v>
      </c>
      <c r="B109" s="144" t="s">
        <v>1577</v>
      </c>
      <c r="C109" s="317">
        <v>98</v>
      </c>
      <c r="D109" s="145">
        <f>SUM(D110:D115)</f>
        <v>0</v>
      </c>
      <c r="E109" s="145">
        <f>SUM(E110:E115)</f>
        <v>0</v>
      </c>
      <c r="F109" s="148" t="str">
        <f t="shared" si="1"/>
        <v>-</v>
      </c>
    </row>
    <row r="110" spans="1:6" s="8" customFormat="1" ht="24">
      <c r="A110" s="143" t="s">
        <v>2605</v>
      </c>
      <c r="B110" s="144" t="s">
        <v>2606</v>
      </c>
      <c r="C110" s="317">
        <v>99</v>
      </c>
      <c r="D110" s="147"/>
      <c r="E110" s="147"/>
      <c r="F110" s="146" t="str">
        <f t="shared" si="1"/>
        <v>-</v>
      </c>
    </row>
    <row r="111" spans="1:6" s="8" customFormat="1" ht="24">
      <c r="A111" s="143" t="s">
        <v>2607</v>
      </c>
      <c r="B111" s="144" t="s">
        <v>748</v>
      </c>
      <c r="C111" s="317">
        <v>100</v>
      </c>
      <c r="D111" s="147"/>
      <c r="E111" s="147"/>
      <c r="F111" s="146" t="str">
        <f t="shared" si="1"/>
        <v>-</v>
      </c>
    </row>
    <row r="112" spans="1:6" s="8" customFormat="1" ht="24">
      <c r="A112" s="143" t="s">
        <v>749</v>
      </c>
      <c r="B112" s="144" t="s">
        <v>1782</v>
      </c>
      <c r="C112" s="317">
        <v>101</v>
      </c>
      <c r="D112" s="147"/>
      <c r="E112" s="147"/>
      <c r="F112" s="146" t="str">
        <f t="shared" si="1"/>
        <v>-</v>
      </c>
    </row>
    <row r="113" spans="1:6" s="8" customFormat="1" ht="24">
      <c r="A113" s="143" t="s">
        <v>1783</v>
      </c>
      <c r="B113" s="144" t="s">
        <v>628</v>
      </c>
      <c r="C113" s="317">
        <v>102</v>
      </c>
      <c r="D113" s="147"/>
      <c r="E113" s="147"/>
      <c r="F113" s="146" t="str">
        <f t="shared" si="1"/>
        <v>-</v>
      </c>
    </row>
    <row r="114" spans="1:6" s="8" customFormat="1" ht="24">
      <c r="A114" s="143" t="s">
        <v>629</v>
      </c>
      <c r="B114" s="144" t="s">
        <v>630</v>
      </c>
      <c r="C114" s="317">
        <v>103</v>
      </c>
      <c r="D114" s="147"/>
      <c r="E114" s="147"/>
      <c r="F114" s="146" t="str">
        <f t="shared" si="1"/>
        <v>-</v>
      </c>
    </row>
    <row r="115" spans="1:6" s="8" customFormat="1">
      <c r="A115" s="143" t="s">
        <v>631</v>
      </c>
      <c r="B115" s="149" t="s">
        <v>632</v>
      </c>
      <c r="C115" s="317">
        <v>104</v>
      </c>
      <c r="D115" s="147"/>
      <c r="E115" s="147"/>
      <c r="F115" s="146" t="str">
        <f t="shared" si="1"/>
        <v>-</v>
      </c>
    </row>
    <row r="116" spans="1:6" s="8" customFormat="1" ht="24">
      <c r="A116" s="143">
        <v>65</v>
      </c>
      <c r="B116" s="144" t="s">
        <v>177</v>
      </c>
      <c r="C116" s="317">
        <v>105</v>
      </c>
      <c r="D116" s="145">
        <f>D117+D122+D130</f>
        <v>175291</v>
      </c>
      <c r="E116" s="145">
        <f>E117+E122+E130</f>
        <v>129230</v>
      </c>
      <c r="F116" s="148">
        <f t="shared" si="1"/>
        <v>73.723123263601664</v>
      </c>
    </row>
    <row r="117" spans="1:6" s="8" customFormat="1">
      <c r="A117" s="143">
        <v>651</v>
      </c>
      <c r="B117" s="144" t="s">
        <v>178</v>
      </c>
      <c r="C117" s="317">
        <v>106</v>
      </c>
      <c r="D117" s="145">
        <f>SUM(D118:D121)</f>
        <v>0</v>
      </c>
      <c r="E117" s="145">
        <f>SUM(E118:E121)</f>
        <v>0</v>
      </c>
      <c r="F117" s="148" t="str">
        <f t="shared" si="1"/>
        <v>-</v>
      </c>
    </row>
    <row r="118" spans="1:6" s="8" customFormat="1">
      <c r="A118" s="143">
        <v>6511</v>
      </c>
      <c r="B118" s="144" t="s">
        <v>488</v>
      </c>
      <c r="C118" s="317">
        <v>107</v>
      </c>
      <c r="D118" s="147"/>
      <c r="E118" s="147"/>
      <c r="F118" s="146" t="str">
        <f t="shared" si="1"/>
        <v>-</v>
      </c>
    </row>
    <row r="119" spans="1:6" s="8" customFormat="1">
      <c r="A119" s="143">
        <v>6512</v>
      </c>
      <c r="B119" s="144" t="s">
        <v>1539</v>
      </c>
      <c r="C119" s="317">
        <v>108</v>
      </c>
      <c r="D119" s="147"/>
      <c r="E119" s="147"/>
      <c r="F119" s="146" t="str">
        <f t="shared" si="1"/>
        <v>-</v>
      </c>
    </row>
    <row r="120" spans="1:6" s="8" customFormat="1">
      <c r="A120" s="143">
        <v>6513</v>
      </c>
      <c r="B120" s="144" t="s">
        <v>2842</v>
      </c>
      <c r="C120" s="317">
        <v>109</v>
      </c>
      <c r="D120" s="147"/>
      <c r="E120" s="147"/>
      <c r="F120" s="146" t="str">
        <f t="shared" si="1"/>
        <v>-</v>
      </c>
    </row>
    <row r="121" spans="1:6" s="8" customFormat="1">
      <c r="A121" s="143">
        <v>6514</v>
      </c>
      <c r="B121" s="144" t="s">
        <v>3096</v>
      </c>
      <c r="C121" s="317">
        <v>110</v>
      </c>
      <c r="D121" s="147"/>
      <c r="E121" s="147"/>
      <c r="F121" s="146" t="str">
        <f t="shared" si="1"/>
        <v>-</v>
      </c>
    </row>
    <row r="122" spans="1:6" s="8" customFormat="1">
      <c r="A122" s="143">
        <v>652</v>
      </c>
      <c r="B122" s="144" t="s">
        <v>179</v>
      </c>
      <c r="C122" s="317">
        <v>111</v>
      </c>
      <c r="D122" s="145">
        <f>SUM(D123:D129)</f>
        <v>175291</v>
      </c>
      <c r="E122" s="145">
        <f>SUM(E123:E129)</f>
        <v>129230</v>
      </c>
      <c r="F122" s="148">
        <f t="shared" si="1"/>
        <v>73.723123263601664</v>
      </c>
    </row>
    <row r="123" spans="1:6" s="8" customFormat="1">
      <c r="A123" s="143">
        <v>6521</v>
      </c>
      <c r="B123" s="144" t="s">
        <v>1540</v>
      </c>
      <c r="C123" s="317">
        <v>112</v>
      </c>
      <c r="D123" s="147"/>
      <c r="E123" s="147"/>
      <c r="F123" s="146" t="str">
        <f t="shared" si="1"/>
        <v>-</v>
      </c>
    </row>
    <row r="124" spans="1:6" s="8" customFormat="1">
      <c r="A124" s="143">
        <v>6522</v>
      </c>
      <c r="B124" s="144" t="s">
        <v>3097</v>
      </c>
      <c r="C124" s="317">
        <v>113</v>
      </c>
      <c r="D124" s="147"/>
      <c r="E124" s="147"/>
      <c r="F124" s="146" t="str">
        <f t="shared" si="1"/>
        <v>-</v>
      </c>
    </row>
    <row r="125" spans="1:6" s="8" customFormat="1">
      <c r="A125" s="143">
        <v>6524</v>
      </c>
      <c r="B125" s="144" t="s">
        <v>2038</v>
      </c>
      <c r="C125" s="317">
        <v>114</v>
      </c>
      <c r="D125" s="147"/>
      <c r="E125" s="147"/>
      <c r="F125" s="146" t="str">
        <f t="shared" si="1"/>
        <v>-</v>
      </c>
    </row>
    <row r="126" spans="1:6" s="8" customFormat="1">
      <c r="A126" s="143">
        <v>6525</v>
      </c>
      <c r="B126" s="144" t="s">
        <v>756</v>
      </c>
      <c r="C126" s="317">
        <v>115</v>
      </c>
      <c r="D126" s="147"/>
      <c r="E126" s="147"/>
      <c r="F126" s="146" t="str">
        <f t="shared" si="1"/>
        <v>-</v>
      </c>
    </row>
    <row r="127" spans="1:6" s="8" customFormat="1">
      <c r="A127" s="143">
        <v>6526</v>
      </c>
      <c r="B127" s="144" t="s">
        <v>757</v>
      </c>
      <c r="C127" s="317">
        <v>116</v>
      </c>
      <c r="D127" s="147">
        <v>175291</v>
      </c>
      <c r="E127" s="147">
        <v>129230</v>
      </c>
      <c r="F127" s="146">
        <f t="shared" si="1"/>
        <v>73.723123263601664</v>
      </c>
    </row>
    <row r="128" spans="1:6" s="8" customFormat="1">
      <c r="A128" s="143">
        <v>6527</v>
      </c>
      <c r="B128" s="144" t="s">
        <v>3098</v>
      </c>
      <c r="C128" s="317">
        <v>117</v>
      </c>
      <c r="D128" s="147"/>
      <c r="E128" s="147"/>
      <c r="F128" s="146" t="str">
        <f t="shared" si="1"/>
        <v>-</v>
      </c>
    </row>
    <row r="129" spans="1:6" s="8" customFormat="1">
      <c r="A129" s="143" t="s">
        <v>2191</v>
      </c>
      <c r="B129" s="149" t="s">
        <v>2192</v>
      </c>
      <c r="C129" s="317">
        <v>118</v>
      </c>
      <c r="D129" s="147"/>
      <c r="E129" s="147"/>
      <c r="F129" s="146" t="str">
        <f t="shared" si="1"/>
        <v>-</v>
      </c>
    </row>
    <row r="130" spans="1:6" s="8" customFormat="1">
      <c r="A130" s="143">
        <v>653</v>
      </c>
      <c r="B130" s="144" t="s">
        <v>180</v>
      </c>
      <c r="C130" s="317">
        <v>119</v>
      </c>
      <c r="D130" s="145">
        <f>SUM(D131:D133)</f>
        <v>0</v>
      </c>
      <c r="E130" s="145">
        <f>SUM(E131:E133)</f>
        <v>0</v>
      </c>
      <c r="F130" s="148" t="str">
        <f t="shared" si="1"/>
        <v>-</v>
      </c>
    </row>
    <row r="131" spans="1:6" s="8" customFormat="1">
      <c r="A131" s="143">
        <v>6531</v>
      </c>
      <c r="B131" s="144" t="s">
        <v>3099</v>
      </c>
      <c r="C131" s="317">
        <v>120</v>
      </c>
      <c r="D131" s="147"/>
      <c r="E131" s="147"/>
      <c r="F131" s="146" t="str">
        <f t="shared" si="1"/>
        <v>-</v>
      </c>
    </row>
    <row r="132" spans="1:6" s="8" customFormat="1">
      <c r="A132" s="143">
        <v>6532</v>
      </c>
      <c r="B132" s="144" t="s">
        <v>3100</v>
      </c>
      <c r="C132" s="317">
        <v>121</v>
      </c>
      <c r="D132" s="147"/>
      <c r="E132" s="147"/>
      <c r="F132" s="146" t="str">
        <f t="shared" si="1"/>
        <v>-</v>
      </c>
    </row>
    <row r="133" spans="1:6" s="8" customFormat="1">
      <c r="A133" s="143">
        <v>6533</v>
      </c>
      <c r="B133" s="144" t="s">
        <v>3101</v>
      </c>
      <c r="C133" s="317">
        <v>122</v>
      </c>
      <c r="D133" s="147"/>
      <c r="E133" s="147"/>
      <c r="F133" s="146" t="str">
        <f t="shared" si="1"/>
        <v>-</v>
      </c>
    </row>
    <row r="134" spans="1:6" s="8" customFormat="1">
      <c r="A134" s="143">
        <v>66</v>
      </c>
      <c r="B134" s="149" t="s">
        <v>2234</v>
      </c>
      <c r="C134" s="317">
        <v>123</v>
      </c>
      <c r="D134" s="145">
        <f>D135+D138</f>
        <v>60471</v>
      </c>
      <c r="E134" s="145">
        <f>E135+E138</f>
        <v>156782</v>
      </c>
      <c r="F134" s="148">
        <f t="shared" si="1"/>
        <v>259.26807891385954</v>
      </c>
    </row>
    <row r="135" spans="1:6" s="8" customFormat="1">
      <c r="A135" s="143">
        <v>661</v>
      </c>
      <c r="B135" s="144" t="s">
        <v>181</v>
      </c>
      <c r="C135" s="317">
        <v>124</v>
      </c>
      <c r="D135" s="145">
        <f>SUM(D136:D137)</f>
        <v>8445</v>
      </c>
      <c r="E135" s="145">
        <f>SUM(E136:E137)</f>
        <v>776</v>
      </c>
      <c r="F135" s="148">
        <f t="shared" si="1"/>
        <v>9.1888691533451752</v>
      </c>
    </row>
    <row r="136" spans="1:6" s="8" customFormat="1">
      <c r="A136" s="143">
        <v>6614</v>
      </c>
      <c r="B136" s="144" t="s">
        <v>3102</v>
      </c>
      <c r="C136" s="317">
        <v>125</v>
      </c>
      <c r="D136" s="147">
        <v>8445</v>
      </c>
      <c r="E136" s="147">
        <v>776</v>
      </c>
      <c r="F136" s="146">
        <f t="shared" si="1"/>
        <v>9.1888691533451752</v>
      </c>
    </row>
    <row r="137" spans="1:6" s="8" customFormat="1">
      <c r="A137" s="143">
        <v>6615</v>
      </c>
      <c r="B137" s="144" t="s">
        <v>3103</v>
      </c>
      <c r="C137" s="317">
        <v>126</v>
      </c>
      <c r="D137" s="147"/>
      <c r="E137" s="147"/>
      <c r="F137" s="146" t="str">
        <f t="shared" si="1"/>
        <v>-</v>
      </c>
    </row>
    <row r="138" spans="1:6" s="8" customFormat="1">
      <c r="A138" s="143">
        <v>663</v>
      </c>
      <c r="B138" s="149" t="s">
        <v>182</v>
      </c>
      <c r="C138" s="317">
        <v>127</v>
      </c>
      <c r="D138" s="145">
        <f>SUM(D139:D140)</f>
        <v>52026</v>
      </c>
      <c r="E138" s="145">
        <f>SUM(E139:E140)</f>
        <v>156006</v>
      </c>
      <c r="F138" s="148">
        <f t="shared" si="1"/>
        <v>299.86160765770961</v>
      </c>
    </row>
    <row r="139" spans="1:6" s="8" customFormat="1">
      <c r="A139" s="143">
        <v>6631</v>
      </c>
      <c r="B139" s="144" t="s">
        <v>762</v>
      </c>
      <c r="C139" s="317">
        <v>128</v>
      </c>
      <c r="D139" s="147">
        <v>10817</v>
      </c>
      <c r="E139" s="147">
        <v>149921</v>
      </c>
      <c r="F139" s="146">
        <f t="shared" si="1"/>
        <v>1385.9757788665991</v>
      </c>
    </row>
    <row r="140" spans="1:6" s="8" customFormat="1">
      <c r="A140" s="143">
        <v>6632</v>
      </c>
      <c r="B140" s="149" t="s">
        <v>763</v>
      </c>
      <c r="C140" s="317">
        <v>129</v>
      </c>
      <c r="D140" s="147">
        <v>41209</v>
      </c>
      <c r="E140" s="147">
        <v>6085</v>
      </c>
      <c r="F140" s="146">
        <f t="shared" si="1"/>
        <v>14.766191851294618</v>
      </c>
    </row>
    <row r="141" spans="1:6" s="8" customFormat="1">
      <c r="A141" s="143">
        <v>67</v>
      </c>
      <c r="B141" s="149" t="s">
        <v>183</v>
      </c>
      <c r="C141" s="317">
        <v>130</v>
      </c>
      <c r="D141" s="145">
        <f>D142+D146</f>
        <v>418077</v>
      </c>
      <c r="E141" s="145">
        <f>E142+E146</f>
        <v>437272</v>
      </c>
      <c r="F141" s="148">
        <f t="shared" si="1"/>
        <v>104.59125950482806</v>
      </c>
    </row>
    <row r="142" spans="1:6" s="8" customFormat="1" ht="24">
      <c r="A142" s="143">
        <v>671</v>
      </c>
      <c r="B142" s="150" t="s">
        <v>944</v>
      </c>
      <c r="C142" s="317">
        <v>131</v>
      </c>
      <c r="D142" s="145">
        <f>SUM(D143:D145)</f>
        <v>418077</v>
      </c>
      <c r="E142" s="145">
        <f>SUM(E143:E145)</f>
        <v>437272</v>
      </c>
      <c r="F142" s="148">
        <f t="shared" ref="F142:F205" si="2">IF(D142&lt;&gt;0,IF(E142/D142&gt;=100,"&gt;&gt;100",E142/D142*100),"-")</f>
        <v>104.59125950482806</v>
      </c>
    </row>
    <row r="143" spans="1:6" s="8" customFormat="1">
      <c r="A143" s="143">
        <v>6711</v>
      </c>
      <c r="B143" s="144" t="s">
        <v>4078</v>
      </c>
      <c r="C143" s="317">
        <v>132</v>
      </c>
      <c r="D143" s="147">
        <v>414661</v>
      </c>
      <c r="E143" s="147">
        <v>437272</v>
      </c>
      <c r="F143" s="146">
        <f t="shared" si="2"/>
        <v>105.45288802178166</v>
      </c>
    </row>
    <row r="144" spans="1:6" s="8" customFormat="1">
      <c r="A144" s="143">
        <v>6712</v>
      </c>
      <c r="B144" s="149" t="s">
        <v>2757</v>
      </c>
      <c r="C144" s="317">
        <v>133</v>
      </c>
      <c r="D144" s="147">
        <v>3416</v>
      </c>
      <c r="E144" s="147"/>
      <c r="F144" s="146">
        <f t="shared" si="2"/>
        <v>0</v>
      </c>
    </row>
    <row r="145" spans="1:6" s="8" customFormat="1" ht="24">
      <c r="A145" s="143" t="s">
        <v>2758</v>
      </c>
      <c r="B145" s="144" t="s">
        <v>2759</v>
      </c>
      <c r="C145" s="317">
        <v>134</v>
      </c>
      <c r="D145" s="147"/>
      <c r="E145" s="147"/>
      <c r="F145" s="146" t="str">
        <f t="shared" si="2"/>
        <v>-</v>
      </c>
    </row>
    <row r="146" spans="1:6" s="8" customFormat="1">
      <c r="A146" s="143" t="s">
        <v>2760</v>
      </c>
      <c r="B146" s="144" t="s">
        <v>2134</v>
      </c>
      <c r="C146" s="317">
        <v>135</v>
      </c>
      <c r="D146" s="147"/>
      <c r="E146" s="147"/>
      <c r="F146" s="146" t="str">
        <f t="shared" si="2"/>
        <v>-</v>
      </c>
    </row>
    <row r="147" spans="1:6" s="8" customFormat="1">
      <c r="A147" s="143">
        <v>68</v>
      </c>
      <c r="B147" s="144" t="s">
        <v>184</v>
      </c>
      <c r="C147" s="317">
        <v>136</v>
      </c>
      <c r="D147" s="145">
        <f>D148+D158</f>
        <v>0</v>
      </c>
      <c r="E147" s="145">
        <f>E148+E158</f>
        <v>0</v>
      </c>
      <c r="F147" s="148" t="str">
        <f t="shared" si="2"/>
        <v>-</v>
      </c>
    </row>
    <row r="148" spans="1:6" s="8" customFormat="1">
      <c r="A148" s="143">
        <v>681</v>
      </c>
      <c r="B148" s="144" t="s">
        <v>185</v>
      </c>
      <c r="C148" s="317">
        <v>137</v>
      </c>
      <c r="D148" s="145">
        <f>SUM(D149:D157)</f>
        <v>0</v>
      </c>
      <c r="E148" s="145">
        <f>SUM(E149:E157)</f>
        <v>0</v>
      </c>
      <c r="F148" s="148" t="str">
        <f t="shared" si="2"/>
        <v>-</v>
      </c>
    </row>
    <row r="149" spans="1:6" s="8" customFormat="1">
      <c r="A149" s="143">
        <v>6811</v>
      </c>
      <c r="B149" s="144" t="s">
        <v>3104</v>
      </c>
      <c r="C149" s="317">
        <v>138</v>
      </c>
      <c r="D149" s="147"/>
      <c r="E149" s="147"/>
      <c r="F149" s="146" t="str">
        <f t="shared" si="2"/>
        <v>-</v>
      </c>
    </row>
    <row r="150" spans="1:6" s="8" customFormat="1">
      <c r="A150" s="143">
        <v>6812</v>
      </c>
      <c r="B150" s="144" t="s">
        <v>760</v>
      </c>
      <c r="C150" s="317">
        <v>139</v>
      </c>
      <c r="D150" s="147"/>
      <c r="E150" s="147"/>
      <c r="F150" s="146" t="str">
        <f t="shared" si="2"/>
        <v>-</v>
      </c>
    </row>
    <row r="151" spans="1:6" s="8" customFormat="1">
      <c r="A151" s="143">
        <v>6813</v>
      </c>
      <c r="B151" s="144" t="s">
        <v>2236</v>
      </c>
      <c r="C151" s="317">
        <v>140</v>
      </c>
      <c r="D151" s="147"/>
      <c r="E151" s="147"/>
      <c r="F151" s="146" t="str">
        <f t="shared" si="2"/>
        <v>-</v>
      </c>
    </row>
    <row r="152" spans="1:6" s="8" customFormat="1">
      <c r="A152" s="143">
        <v>6814</v>
      </c>
      <c r="B152" s="144" t="s">
        <v>2237</v>
      </c>
      <c r="C152" s="317">
        <v>141</v>
      </c>
      <c r="D152" s="147"/>
      <c r="E152" s="147"/>
      <c r="F152" s="146" t="str">
        <f t="shared" si="2"/>
        <v>-</v>
      </c>
    </row>
    <row r="153" spans="1:6" s="8" customFormat="1">
      <c r="A153" s="143">
        <v>6815</v>
      </c>
      <c r="B153" s="144" t="s">
        <v>2608</v>
      </c>
      <c r="C153" s="317">
        <v>142</v>
      </c>
      <c r="D153" s="147"/>
      <c r="E153" s="147"/>
      <c r="F153" s="146" t="str">
        <f t="shared" si="2"/>
        <v>-</v>
      </c>
    </row>
    <row r="154" spans="1:6" s="8" customFormat="1">
      <c r="A154" s="143">
        <v>6816</v>
      </c>
      <c r="B154" s="144" t="s">
        <v>2238</v>
      </c>
      <c r="C154" s="317">
        <v>143</v>
      </c>
      <c r="D154" s="147"/>
      <c r="E154" s="147"/>
      <c r="F154" s="146" t="str">
        <f t="shared" si="2"/>
        <v>-</v>
      </c>
    </row>
    <row r="155" spans="1:6" s="8" customFormat="1">
      <c r="A155" s="143">
        <v>6817</v>
      </c>
      <c r="B155" s="144" t="s">
        <v>3401</v>
      </c>
      <c r="C155" s="317">
        <v>144</v>
      </c>
      <c r="D155" s="147"/>
      <c r="E155" s="147"/>
      <c r="F155" s="146" t="str">
        <f t="shared" si="2"/>
        <v>-</v>
      </c>
    </row>
    <row r="156" spans="1:6" s="8" customFormat="1">
      <c r="A156" s="143">
        <v>6818</v>
      </c>
      <c r="B156" s="144" t="s">
        <v>3402</v>
      </c>
      <c r="C156" s="317">
        <v>145</v>
      </c>
      <c r="D156" s="147"/>
      <c r="E156" s="147"/>
      <c r="F156" s="146" t="str">
        <f t="shared" si="2"/>
        <v>-</v>
      </c>
    </row>
    <row r="157" spans="1:6" s="8" customFormat="1">
      <c r="A157" s="143">
        <v>6819</v>
      </c>
      <c r="B157" s="144" t="s">
        <v>761</v>
      </c>
      <c r="C157" s="317">
        <v>146</v>
      </c>
      <c r="D157" s="147"/>
      <c r="E157" s="147"/>
      <c r="F157" s="146" t="str">
        <f t="shared" si="2"/>
        <v>-</v>
      </c>
    </row>
    <row r="158" spans="1:6" s="8" customFormat="1">
      <c r="A158" s="143">
        <v>683</v>
      </c>
      <c r="B158" s="144" t="s">
        <v>3403</v>
      </c>
      <c r="C158" s="317">
        <v>147</v>
      </c>
      <c r="D158" s="147"/>
      <c r="E158" s="147"/>
      <c r="F158" s="146" t="str">
        <f t="shared" si="2"/>
        <v>-</v>
      </c>
    </row>
    <row r="159" spans="1:6" s="8" customFormat="1">
      <c r="A159" s="143">
        <v>3</v>
      </c>
      <c r="B159" s="144" t="s">
        <v>186</v>
      </c>
      <c r="C159" s="317">
        <v>148</v>
      </c>
      <c r="D159" s="145">
        <f>D160+D171+D204+D223+D232+D257+D268</f>
        <v>3734759</v>
      </c>
      <c r="E159" s="145">
        <f>E160+E171+E204+E223+E232+E257+E268</f>
        <v>3372336</v>
      </c>
      <c r="F159" s="148">
        <f t="shared" si="2"/>
        <v>90.295946806741739</v>
      </c>
    </row>
    <row r="160" spans="1:6" s="8" customFormat="1">
      <c r="A160" s="143">
        <v>31</v>
      </c>
      <c r="B160" s="144" t="s">
        <v>187</v>
      </c>
      <c r="C160" s="317">
        <v>149</v>
      </c>
      <c r="D160" s="145">
        <f>D161+D166+D167</f>
        <v>3027219</v>
      </c>
      <c r="E160" s="145">
        <f>E161+E166+E167</f>
        <v>2727237</v>
      </c>
      <c r="F160" s="148">
        <f t="shared" si="2"/>
        <v>90.090508813534797</v>
      </c>
    </row>
    <row r="161" spans="1:6" s="8" customFormat="1">
      <c r="A161" s="143">
        <v>311</v>
      </c>
      <c r="B161" s="144" t="s">
        <v>188</v>
      </c>
      <c r="C161" s="317">
        <v>150</v>
      </c>
      <c r="D161" s="145">
        <f>SUM(D162:D165)</f>
        <v>2504425</v>
      </c>
      <c r="E161" s="145">
        <f>SUM(E162:E165)</f>
        <v>2241477</v>
      </c>
      <c r="F161" s="148">
        <f t="shared" si="2"/>
        <v>89.500663825029704</v>
      </c>
    </row>
    <row r="162" spans="1:6" s="8" customFormat="1">
      <c r="A162" s="143">
        <v>3111</v>
      </c>
      <c r="B162" s="144" t="s">
        <v>142</v>
      </c>
      <c r="C162" s="317">
        <v>151</v>
      </c>
      <c r="D162" s="147">
        <v>2478883</v>
      </c>
      <c r="E162" s="147">
        <v>2225220</v>
      </c>
      <c r="F162" s="146">
        <f t="shared" si="2"/>
        <v>89.767044269535916</v>
      </c>
    </row>
    <row r="163" spans="1:6" s="8" customFormat="1">
      <c r="A163" s="143">
        <v>3112</v>
      </c>
      <c r="B163" s="144" t="s">
        <v>143</v>
      </c>
      <c r="C163" s="317">
        <v>152</v>
      </c>
      <c r="D163" s="147"/>
      <c r="E163" s="147"/>
      <c r="F163" s="146" t="str">
        <f t="shared" si="2"/>
        <v>-</v>
      </c>
    </row>
    <row r="164" spans="1:6" s="8" customFormat="1">
      <c r="A164" s="143">
        <v>3113</v>
      </c>
      <c r="B164" s="144" t="s">
        <v>144</v>
      </c>
      <c r="C164" s="317">
        <v>153</v>
      </c>
      <c r="D164" s="147">
        <v>13372</v>
      </c>
      <c r="E164" s="147">
        <v>4257</v>
      </c>
      <c r="F164" s="146">
        <f t="shared" si="2"/>
        <v>31.835177983846847</v>
      </c>
    </row>
    <row r="165" spans="1:6" s="8" customFormat="1">
      <c r="A165" s="143">
        <v>3114</v>
      </c>
      <c r="B165" s="144" t="s">
        <v>145</v>
      </c>
      <c r="C165" s="317">
        <v>154</v>
      </c>
      <c r="D165" s="147">
        <v>12170</v>
      </c>
      <c r="E165" s="147">
        <v>12000</v>
      </c>
      <c r="F165" s="146">
        <f t="shared" si="2"/>
        <v>98.603122432210355</v>
      </c>
    </row>
    <row r="166" spans="1:6" s="8" customFormat="1">
      <c r="A166" s="143">
        <v>312</v>
      </c>
      <c r="B166" s="144" t="s">
        <v>2133</v>
      </c>
      <c r="C166" s="317">
        <v>155</v>
      </c>
      <c r="D166" s="147">
        <v>116140</v>
      </c>
      <c r="E166" s="147">
        <v>96812</v>
      </c>
      <c r="F166" s="146">
        <f t="shared" si="2"/>
        <v>83.358016187360079</v>
      </c>
    </row>
    <row r="167" spans="1:6" s="8" customFormat="1">
      <c r="A167" s="143">
        <v>313</v>
      </c>
      <c r="B167" s="144" t="s">
        <v>3255</v>
      </c>
      <c r="C167" s="317">
        <v>156</v>
      </c>
      <c r="D167" s="145">
        <f>SUM(D168:D170)</f>
        <v>406654</v>
      </c>
      <c r="E167" s="145">
        <f>SUM(E168:E170)</f>
        <v>388948</v>
      </c>
      <c r="F167" s="148">
        <f t="shared" si="2"/>
        <v>95.645929955195328</v>
      </c>
    </row>
    <row r="168" spans="1:6" s="8" customFormat="1">
      <c r="A168" s="143">
        <v>3131</v>
      </c>
      <c r="B168" s="144" t="s">
        <v>1541</v>
      </c>
      <c r="C168" s="317">
        <v>157</v>
      </c>
      <c r="D168" s="147"/>
      <c r="E168" s="147"/>
      <c r="F168" s="146" t="str">
        <f t="shared" si="2"/>
        <v>-</v>
      </c>
    </row>
    <row r="169" spans="1:6" s="8" customFormat="1">
      <c r="A169" s="143">
        <v>3132</v>
      </c>
      <c r="B169" s="144" t="s">
        <v>3404</v>
      </c>
      <c r="C169" s="317">
        <v>158</v>
      </c>
      <c r="D169" s="147">
        <v>403358</v>
      </c>
      <c r="E169" s="147">
        <v>388948</v>
      </c>
      <c r="F169" s="146">
        <f t="shared" si="2"/>
        <v>96.427491211281293</v>
      </c>
    </row>
    <row r="170" spans="1:6" s="8" customFormat="1">
      <c r="A170" s="143">
        <v>3133</v>
      </c>
      <c r="B170" s="144" t="s">
        <v>22</v>
      </c>
      <c r="C170" s="317">
        <v>159</v>
      </c>
      <c r="D170" s="147">
        <v>3296</v>
      </c>
      <c r="E170" s="147"/>
      <c r="F170" s="146">
        <f t="shared" si="2"/>
        <v>0</v>
      </c>
    </row>
    <row r="171" spans="1:6" s="8" customFormat="1">
      <c r="A171" s="143">
        <v>32</v>
      </c>
      <c r="B171" s="144" t="s">
        <v>189</v>
      </c>
      <c r="C171" s="317">
        <v>160</v>
      </c>
      <c r="D171" s="145">
        <f>D172+D177+D185+D195+D196</f>
        <v>686947</v>
      </c>
      <c r="E171" s="145">
        <f>E172+E177+E185+E195+E196</f>
        <v>606487</v>
      </c>
      <c r="F171" s="148">
        <f t="shared" si="2"/>
        <v>88.287306007595916</v>
      </c>
    </row>
    <row r="172" spans="1:6" s="8" customFormat="1">
      <c r="A172" s="143">
        <v>321</v>
      </c>
      <c r="B172" s="144" t="s">
        <v>2403</v>
      </c>
      <c r="C172" s="317">
        <v>161</v>
      </c>
      <c r="D172" s="145">
        <f>SUM(D173:D176)</f>
        <v>130774</v>
      </c>
      <c r="E172" s="145">
        <f>SUM(E173:E176)</f>
        <v>80366</v>
      </c>
      <c r="F172" s="148">
        <f t="shared" si="2"/>
        <v>61.454111673574261</v>
      </c>
    </row>
    <row r="173" spans="1:6" s="8" customFormat="1">
      <c r="A173" s="143">
        <v>3211</v>
      </c>
      <c r="B173" s="144" t="s">
        <v>3882</v>
      </c>
      <c r="C173" s="317">
        <v>162</v>
      </c>
      <c r="D173" s="147">
        <v>23964</v>
      </c>
      <c r="E173" s="147">
        <v>1535</v>
      </c>
      <c r="F173" s="146">
        <f t="shared" si="2"/>
        <v>6.4054414955766985</v>
      </c>
    </row>
    <row r="174" spans="1:6" s="8" customFormat="1">
      <c r="A174" s="143">
        <v>3212</v>
      </c>
      <c r="B174" s="144" t="s">
        <v>833</v>
      </c>
      <c r="C174" s="317">
        <v>163</v>
      </c>
      <c r="D174" s="147">
        <v>102156</v>
      </c>
      <c r="E174" s="147">
        <v>73993</v>
      </c>
      <c r="F174" s="146">
        <f t="shared" si="2"/>
        <v>72.431379458866829</v>
      </c>
    </row>
    <row r="175" spans="1:6" s="8" customFormat="1">
      <c r="A175" s="143">
        <v>3213</v>
      </c>
      <c r="B175" s="144" t="s">
        <v>3406</v>
      </c>
      <c r="C175" s="317">
        <v>164</v>
      </c>
      <c r="D175" s="147">
        <v>3630</v>
      </c>
      <c r="E175" s="147">
        <v>4046</v>
      </c>
      <c r="F175" s="146">
        <f t="shared" si="2"/>
        <v>111.46005509641874</v>
      </c>
    </row>
    <row r="176" spans="1:6" s="8" customFormat="1">
      <c r="A176" s="143">
        <v>3214</v>
      </c>
      <c r="B176" s="144" t="s">
        <v>3405</v>
      </c>
      <c r="C176" s="317">
        <v>165</v>
      </c>
      <c r="D176" s="147">
        <v>1024</v>
      </c>
      <c r="E176" s="147">
        <v>792</v>
      </c>
      <c r="F176" s="146">
        <f t="shared" si="2"/>
        <v>77.34375</v>
      </c>
    </row>
    <row r="177" spans="1:6" s="8" customFormat="1">
      <c r="A177" s="143">
        <v>322</v>
      </c>
      <c r="B177" s="144" t="s">
        <v>2404</v>
      </c>
      <c r="C177" s="317">
        <v>166</v>
      </c>
      <c r="D177" s="145">
        <f>SUM(D178:D184)</f>
        <v>372284</v>
      </c>
      <c r="E177" s="145">
        <f>SUM(E178:E184)</f>
        <v>361247</v>
      </c>
      <c r="F177" s="148">
        <f t="shared" si="2"/>
        <v>97.035327867971759</v>
      </c>
    </row>
    <row r="178" spans="1:6" s="8" customFormat="1">
      <c r="A178" s="143">
        <v>3221</v>
      </c>
      <c r="B178" s="144" t="s">
        <v>3407</v>
      </c>
      <c r="C178" s="317">
        <v>167</v>
      </c>
      <c r="D178" s="147">
        <v>60554</v>
      </c>
      <c r="E178" s="147">
        <v>90523</v>
      </c>
      <c r="F178" s="146">
        <f t="shared" si="2"/>
        <v>149.49136308088649</v>
      </c>
    </row>
    <row r="179" spans="1:6" s="8" customFormat="1">
      <c r="A179" s="143">
        <v>3222</v>
      </c>
      <c r="B179" s="144" t="s">
        <v>3408</v>
      </c>
      <c r="C179" s="317">
        <v>168</v>
      </c>
      <c r="D179" s="147">
        <v>183687</v>
      </c>
      <c r="E179" s="147">
        <v>134026</v>
      </c>
      <c r="F179" s="146">
        <f t="shared" si="2"/>
        <v>72.964336071687157</v>
      </c>
    </row>
    <row r="180" spans="1:6" s="8" customFormat="1">
      <c r="A180" s="143">
        <v>3223</v>
      </c>
      <c r="B180" s="144" t="s">
        <v>3409</v>
      </c>
      <c r="C180" s="317">
        <v>169</v>
      </c>
      <c r="D180" s="147">
        <v>95401</v>
      </c>
      <c r="E180" s="147">
        <v>92063</v>
      </c>
      <c r="F180" s="146">
        <f t="shared" si="2"/>
        <v>96.501084894288326</v>
      </c>
    </row>
    <row r="181" spans="1:6" s="8" customFormat="1">
      <c r="A181" s="143">
        <v>3224</v>
      </c>
      <c r="B181" s="144" t="s">
        <v>2717</v>
      </c>
      <c r="C181" s="317">
        <v>170</v>
      </c>
      <c r="D181" s="147">
        <v>17945</v>
      </c>
      <c r="E181" s="147">
        <v>23000</v>
      </c>
      <c r="F181" s="146">
        <f t="shared" si="2"/>
        <v>128.16940651992198</v>
      </c>
    </row>
    <row r="182" spans="1:6" s="8" customFormat="1">
      <c r="A182" s="143">
        <v>3225</v>
      </c>
      <c r="B182" s="144" t="s">
        <v>2286</v>
      </c>
      <c r="C182" s="317">
        <v>171</v>
      </c>
      <c r="D182" s="147">
        <v>13279</v>
      </c>
      <c r="E182" s="147">
        <v>19105</v>
      </c>
      <c r="F182" s="146">
        <f t="shared" si="2"/>
        <v>143.87378567663228</v>
      </c>
    </row>
    <row r="183" spans="1:6" s="8" customFormat="1">
      <c r="A183" s="143">
        <v>3226</v>
      </c>
      <c r="B183" s="144" t="s">
        <v>1598</v>
      </c>
      <c r="C183" s="317">
        <v>172</v>
      </c>
      <c r="D183" s="147"/>
      <c r="E183" s="147"/>
      <c r="F183" s="146" t="str">
        <f t="shared" si="2"/>
        <v>-</v>
      </c>
    </row>
    <row r="184" spans="1:6" s="8" customFormat="1">
      <c r="A184" s="143">
        <v>3227</v>
      </c>
      <c r="B184" s="144" t="s">
        <v>4079</v>
      </c>
      <c r="C184" s="317">
        <v>173</v>
      </c>
      <c r="D184" s="147">
        <v>1418</v>
      </c>
      <c r="E184" s="147">
        <v>2530</v>
      </c>
      <c r="F184" s="146">
        <f t="shared" si="2"/>
        <v>178.42031029619181</v>
      </c>
    </row>
    <row r="185" spans="1:6" s="8" customFormat="1">
      <c r="A185" s="143">
        <v>323</v>
      </c>
      <c r="B185" s="144" t="s">
        <v>1599</v>
      </c>
      <c r="C185" s="317">
        <v>174</v>
      </c>
      <c r="D185" s="145">
        <f>SUM(D186:D194)</f>
        <v>145196</v>
      </c>
      <c r="E185" s="145">
        <f>SUM(E186:E194)</f>
        <v>128261</v>
      </c>
      <c r="F185" s="148">
        <f t="shared" si="2"/>
        <v>88.336455549739668</v>
      </c>
    </row>
    <row r="186" spans="1:6" s="8" customFormat="1">
      <c r="A186" s="143">
        <v>3231</v>
      </c>
      <c r="B186" s="144" t="s">
        <v>370</v>
      </c>
      <c r="C186" s="317">
        <v>175</v>
      </c>
      <c r="D186" s="147">
        <v>11166</v>
      </c>
      <c r="E186" s="147">
        <v>9854</v>
      </c>
      <c r="F186" s="146">
        <f t="shared" si="2"/>
        <v>88.25004477879277</v>
      </c>
    </row>
    <row r="187" spans="1:6" s="8" customFormat="1">
      <c r="A187" s="143">
        <v>3232</v>
      </c>
      <c r="B187" s="144" t="s">
        <v>3079</v>
      </c>
      <c r="C187" s="317">
        <v>176</v>
      </c>
      <c r="D187" s="147">
        <v>56197</v>
      </c>
      <c r="E187" s="147">
        <v>68492</v>
      </c>
      <c r="F187" s="146">
        <f t="shared" si="2"/>
        <v>121.87839208498674</v>
      </c>
    </row>
    <row r="188" spans="1:6" s="8" customFormat="1">
      <c r="A188" s="143">
        <v>3233</v>
      </c>
      <c r="B188" s="144" t="s">
        <v>3080</v>
      </c>
      <c r="C188" s="317">
        <v>177</v>
      </c>
      <c r="D188" s="147">
        <v>3769</v>
      </c>
      <c r="E188" s="147"/>
      <c r="F188" s="146">
        <f t="shared" si="2"/>
        <v>0</v>
      </c>
    </row>
    <row r="189" spans="1:6" s="8" customFormat="1">
      <c r="A189" s="143">
        <v>3234</v>
      </c>
      <c r="B189" s="144" t="s">
        <v>3081</v>
      </c>
      <c r="C189" s="317">
        <v>178</v>
      </c>
      <c r="D189" s="147">
        <v>15677</v>
      </c>
      <c r="E189" s="147">
        <v>14937</v>
      </c>
      <c r="F189" s="146">
        <f t="shared" si="2"/>
        <v>95.279709128021935</v>
      </c>
    </row>
    <row r="190" spans="1:6" s="8" customFormat="1">
      <c r="A190" s="143">
        <v>3235</v>
      </c>
      <c r="B190" s="144" t="s">
        <v>3082</v>
      </c>
      <c r="C190" s="317">
        <v>179</v>
      </c>
      <c r="D190" s="147">
        <v>8805</v>
      </c>
      <c r="E190" s="147">
        <v>5956</v>
      </c>
      <c r="F190" s="146">
        <f t="shared" si="2"/>
        <v>67.643384440658721</v>
      </c>
    </row>
    <row r="191" spans="1:6" s="8" customFormat="1">
      <c r="A191" s="143">
        <v>3236</v>
      </c>
      <c r="B191" s="144" t="s">
        <v>3083</v>
      </c>
      <c r="C191" s="317">
        <v>180</v>
      </c>
      <c r="D191" s="147">
        <v>8765</v>
      </c>
      <c r="E191" s="147">
        <v>7626</v>
      </c>
      <c r="F191" s="146">
        <f t="shared" si="2"/>
        <v>87.005134055904165</v>
      </c>
    </row>
    <row r="192" spans="1:6" s="8" customFormat="1">
      <c r="A192" s="143">
        <v>3237</v>
      </c>
      <c r="B192" s="144" t="s">
        <v>3084</v>
      </c>
      <c r="C192" s="317">
        <v>181</v>
      </c>
      <c r="D192" s="147">
        <v>4539</v>
      </c>
      <c r="E192" s="147">
        <v>3073</v>
      </c>
      <c r="F192" s="146">
        <f t="shared" si="2"/>
        <v>67.702137034589114</v>
      </c>
    </row>
    <row r="193" spans="1:6" s="8" customFormat="1">
      <c r="A193" s="143">
        <v>3238</v>
      </c>
      <c r="B193" s="144" t="s">
        <v>298</v>
      </c>
      <c r="C193" s="317">
        <v>182</v>
      </c>
      <c r="D193" s="147">
        <v>6945</v>
      </c>
      <c r="E193" s="147">
        <v>8241</v>
      </c>
      <c r="F193" s="146">
        <f t="shared" si="2"/>
        <v>118.66090712742981</v>
      </c>
    </row>
    <row r="194" spans="1:6" s="8" customFormat="1">
      <c r="A194" s="143">
        <v>3239</v>
      </c>
      <c r="B194" s="144" t="s">
        <v>299</v>
      </c>
      <c r="C194" s="317">
        <v>183</v>
      </c>
      <c r="D194" s="147">
        <v>29333</v>
      </c>
      <c r="E194" s="147">
        <v>10082</v>
      </c>
      <c r="F194" s="146">
        <f t="shared" si="2"/>
        <v>34.370845123240038</v>
      </c>
    </row>
    <row r="195" spans="1:6" s="8" customFormat="1">
      <c r="A195" s="143">
        <v>324</v>
      </c>
      <c r="B195" s="144" t="s">
        <v>4080</v>
      </c>
      <c r="C195" s="317">
        <v>184</v>
      </c>
      <c r="D195" s="147">
        <v>3883</v>
      </c>
      <c r="E195" s="147">
        <v>9700</v>
      </c>
      <c r="F195" s="146">
        <f t="shared" si="2"/>
        <v>249.80685037342263</v>
      </c>
    </row>
    <row r="196" spans="1:6" s="8" customFormat="1">
      <c r="A196" s="143">
        <v>329</v>
      </c>
      <c r="B196" s="144" t="s">
        <v>190</v>
      </c>
      <c r="C196" s="317">
        <v>185</v>
      </c>
      <c r="D196" s="145">
        <f>SUM(D197:D203)</f>
        <v>34810</v>
      </c>
      <c r="E196" s="145">
        <f>SUM(E197:E203)</f>
        <v>26913</v>
      </c>
      <c r="F196" s="148">
        <f t="shared" si="2"/>
        <v>77.313990232691751</v>
      </c>
    </row>
    <row r="197" spans="1:6" s="8" customFormat="1">
      <c r="A197" s="143">
        <v>3291</v>
      </c>
      <c r="B197" s="149" t="s">
        <v>2412</v>
      </c>
      <c r="C197" s="317">
        <v>186</v>
      </c>
      <c r="D197" s="147"/>
      <c r="E197" s="147"/>
      <c r="F197" s="146" t="str">
        <f t="shared" si="2"/>
        <v>-</v>
      </c>
    </row>
    <row r="198" spans="1:6" s="8" customFormat="1">
      <c r="A198" s="143">
        <v>3292</v>
      </c>
      <c r="B198" s="144" t="s">
        <v>2413</v>
      </c>
      <c r="C198" s="317">
        <v>187</v>
      </c>
      <c r="D198" s="147"/>
      <c r="E198" s="147"/>
      <c r="F198" s="146" t="str">
        <f t="shared" si="2"/>
        <v>-</v>
      </c>
    </row>
    <row r="199" spans="1:6" s="8" customFormat="1">
      <c r="A199" s="143">
        <v>3293</v>
      </c>
      <c r="B199" s="144" t="s">
        <v>2414</v>
      </c>
      <c r="C199" s="317">
        <v>188</v>
      </c>
      <c r="D199" s="147">
        <v>1246</v>
      </c>
      <c r="E199" s="147">
        <v>558</v>
      </c>
      <c r="F199" s="146">
        <f t="shared" si="2"/>
        <v>44.783306581059392</v>
      </c>
    </row>
    <row r="200" spans="1:6" s="8" customFormat="1">
      <c r="A200" s="143">
        <v>3294</v>
      </c>
      <c r="B200" s="144" t="s">
        <v>1600</v>
      </c>
      <c r="C200" s="317">
        <v>189</v>
      </c>
      <c r="D200" s="147">
        <v>1500</v>
      </c>
      <c r="E200" s="147">
        <v>1100</v>
      </c>
      <c r="F200" s="146">
        <f t="shared" si="2"/>
        <v>73.333333333333329</v>
      </c>
    </row>
    <row r="201" spans="1:6" s="8" customFormat="1">
      <c r="A201" s="143">
        <v>3295</v>
      </c>
      <c r="B201" s="144" t="s">
        <v>4081</v>
      </c>
      <c r="C201" s="317">
        <v>190</v>
      </c>
      <c r="D201" s="147">
        <v>18457</v>
      </c>
      <c r="E201" s="147">
        <v>10155</v>
      </c>
      <c r="F201" s="146">
        <f t="shared" si="2"/>
        <v>55.019775694858318</v>
      </c>
    </row>
    <row r="202" spans="1:6" s="8" customFormat="1">
      <c r="A202" s="143" t="s">
        <v>1594</v>
      </c>
      <c r="B202" s="144" t="s">
        <v>1595</v>
      </c>
      <c r="C202" s="317">
        <v>191</v>
      </c>
      <c r="D202" s="147"/>
      <c r="E202" s="147"/>
      <c r="F202" s="146" t="str">
        <f t="shared" si="2"/>
        <v>-</v>
      </c>
    </row>
    <row r="203" spans="1:6" s="8" customFormat="1">
      <c r="A203" s="143">
        <v>3299</v>
      </c>
      <c r="B203" s="144" t="s">
        <v>2415</v>
      </c>
      <c r="C203" s="317">
        <v>192</v>
      </c>
      <c r="D203" s="147">
        <v>13607</v>
      </c>
      <c r="E203" s="147">
        <v>15100</v>
      </c>
      <c r="F203" s="146">
        <f t="shared" si="2"/>
        <v>110.97229367237451</v>
      </c>
    </row>
    <row r="204" spans="1:6" s="8" customFormat="1">
      <c r="A204" s="143">
        <v>34</v>
      </c>
      <c r="B204" s="149" t="s">
        <v>191</v>
      </c>
      <c r="C204" s="317">
        <v>193</v>
      </c>
      <c r="D204" s="145">
        <f>D205+D210+D218</f>
        <v>2036</v>
      </c>
      <c r="E204" s="145">
        <f>E205+E210+E218</f>
        <v>1377</v>
      </c>
      <c r="F204" s="148">
        <f t="shared" si="2"/>
        <v>67.632612966601187</v>
      </c>
    </row>
    <row r="205" spans="1:6" s="8" customFormat="1">
      <c r="A205" s="143">
        <v>341</v>
      </c>
      <c r="B205" s="144" t="s">
        <v>192</v>
      </c>
      <c r="C205" s="317">
        <v>194</v>
      </c>
      <c r="D205" s="145">
        <f>SUM(D206:D209)</f>
        <v>0</v>
      </c>
      <c r="E205" s="145">
        <f>SUM(E206:E209)</f>
        <v>0</v>
      </c>
      <c r="F205" s="148" t="str">
        <f t="shared" si="2"/>
        <v>-</v>
      </c>
    </row>
    <row r="206" spans="1:6" s="8" customFormat="1">
      <c r="A206" s="143">
        <v>3411</v>
      </c>
      <c r="B206" s="144" t="s">
        <v>2416</v>
      </c>
      <c r="C206" s="317">
        <v>195</v>
      </c>
      <c r="D206" s="147"/>
      <c r="E206" s="147"/>
      <c r="F206" s="146" t="str">
        <f t="shared" ref="F206:F269" si="3">IF(D206&lt;&gt;0,IF(E206/D206&gt;=100,"&gt;&gt;100",E206/D206*100),"-")</f>
        <v>-</v>
      </c>
    </row>
    <row r="207" spans="1:6" s="8" customFormat="1">
      <c r="A207" s="143">
        <v>3412</v>
      </c>
      <c r="B207" s="144" t="s">
        <v>2417</v>
      </c>
      <c r="C207" s="317">
        <v>196</v>
      </c>
      <c r="D207" s="147"/>
      <c r="E207" s="147"/>
      <c r="F207" s="146" t="str">
        <f t="shared" si="3"/>
        <v>-</v>
      </c>
    </row>
    <row r="208" spans="1:6" s="8" customFormat="1">
      <c r="A208" s="143">
        <v>3413</v>
      </c>
      <c r="B208" s="144" t="s">
        <v>113</v>
      </c>
      <c r="C208" s="317">
        <v>197</v>
      </c>
      <c r="D208" s="147"/>
      <c r="E208" s="147"/>
      <c r="F208" s="146" t="str">
        <f t="shared" si="3"/>
        <v>-</v>
      </c>
    </row>
    <row r="209" spans="1:6" s="8" customFormat="1">
      <c r="A209" s="143">
        <v>3419</v>
      </c>
      <c r="B209" s="144" t="s">
        <v>114</v>
      </c>
      <c r="C209" s="317">
        <v>198</v>
      </c>
      <c r="D209" s="147"/>
      <c r="E209" s="147"/>
      <c r="F209" s="146" t="str">
        <f t="shared" si="3"/>
        <v>-</v>
      </c>
    </row>
    <row r="210" spans="1:6" s="8" customFormat="1">
      <c r="A210" s="143">
        <v>342</v>
      </c>
      <c r="B210" s="144" t="s">
        <v>193</v>
      </c>
      <c r="C210" s="317">
        <v>199</v>
      </c>
      <c r="D210" s="145">
        <f>SUM(D211:D217)</f>
        <v>0</v>
      </c>
      <c r="E210" s="145">
        <f>SUM(E211:E217)</f>
        <v>0</v>
      </c>
      <c r="F210" s="148" t="str">
        <f t="shared" si="3"/>
        <v>-</v>
      </c>
    </row>
    <row r="211" spans="1:6" s="8" customFormat="1" ht="24">
      <c r="A211" s="143">
        <v>3421</v>
      </c>
      <c r="B211" s="144" t="s">
        <v>2565</v>
      </c>
      <c r="C211" s="317">
        <v>200</v>
      </c>
      <c r="D211" s="147"/>
      <c r="E211" s="147"/>
      <c r="F211" s="146" t="str">
        <f t="shared" si="3"/>
        <v>-</v>
      </c>
    </row>
    <row r="212" spans="1:6" s="8" customFormat="1" ht="24">
      <c r="A212" s="143">
        <v>3422</v>
      </c>
      <c r="B212" s="150" t="s">
        <v>2620</v>
      </c>
      <c r="C212" s="317">
        <v>201</v>
      </c>
      <c r="D212" s="147"/>
      <c r="E212" s="147"/>
      <c r="F212" s="146" t="str">
        <f t="shared" si="3"/>
        <v>-</v>
      </c>
    </row>
    <row r="213" spans="1:6" s="8" customFormat="1" ht="24">
      <c r="A213" s="143">
        <v>3423</v>
      </c>
      <c r="B213" s="150" t="s">
        <v>2621</v>
      </c>
      <c r="C213" s="317">
        <v>202</v>
      </c>
      <c r="D213" s="147"/>
      <c r="E213" s="147"/>
      <c r="F213" s="146" t="str">
        <f t="shared" si="3"/>
        <v>-</v>
      </c>
    </row>
    <row r="214" spans="1:6" s="8" customFormat="1">
      <c r="A214" s="143">
        <v>3425</v>
      </c>
      <c r="B214" s="144" t="s">
        <v>734</v>
      </c>
      <c r="C214" s="317">
        <v>203</v>
      </c>
      <c r="D214" s="147"/>
      <c r="E214" s="147"/>
      <c r="F214" s="146" t="str">
        <f t="shared" si="3"/>
        <v>-</v>
      </c>
    </row>
    <row r="215" spans="1:6" s="8" customFormat="1">
      <c r="A215" s="143">
        <v>3426</v>
      </c>
      <c r="B215" s="144" t="s">
        <v>735</v>
      </c>
      <c r="C215" s="317">
        <v>204</v>
      </c>
      <c r="D215" s="147"/>
      <c r="E215" s="147"/>
      <c r="F215" s="146" t="str">
        <f t="shared" si="3"/>
        <v>-</v>
      </c>
    </row>
    <row r="216" spans="1:6" s="8" customFormat="1">
      <c r="A216" s="143">
        <v>3427</v>
      </c>
      <c r="B216" s="144" t="s">
        <v>736</v>
      </c>
      <c r="C216" s="317">
        <v>205</v>
      </c>
      <c r="D216" s="147"/>
      <c r="E216" s="147"/>
      <c r="F216" s="146" t="str">
        <f t="shared" si="3"/>
        <v>-</v>
      </c>
    </row>
    <row r="217" spans="1:6" s="8" customFormat="1">
      <c r="A217" s="143">
        <v>3428</v>
      </c>
      <c r="B217" s="144" t="s">
        <v>3742</v>
      </c>
      <c r="C217" s="317">
        <v>206</v>
      </c>
      <c r="D217" s="147"/>
      <c r="E217" s="147"/>
      <c r="F217" s="146" t="str">
        <f t="shared" si="3"/>
        <v>-</v>
      </c>
    </row>
    <row r="218" spans="1:6" s="8" customFormat="1">
      <c r="A218" s="143">
        <v>343</v>
      </c>
      <c r="B218" s="144" t="s">
        <v>194</v>
      </c>
      <c r="C218" s="317">
        <v>207</v>
      </c>
      <c r="D218" s="145">
        <f>SUM(D219:D222)</f>
        <v>2036</v>
      </c>
      <c r="E218" s="145">
        <f>SUM(E219:E222)</f>
        <v>1377</v>
      </c>
      <c r="F218" s="148">
        <f t="shared" si="3"/>
        <v>67.632612966601187</v>
      </c>
    </row>
    <row r="219" spans="1:6" s="8" customFormat="1">
      <c r="A219" s="143">
        <v>3431</v>
      </c>
      <c r="B219" s="149" t="s">
        <v>4083</v>
      </c>
      <c r="C219" s="317">
        <v>208</v>
      </c>
      <c r="D219" s="147">
        <v>2029</v>
      </c>
      <c r="E219" s="147">
        <v>1377</v>
      </c>
      <c r="F219" s="146">
        <f t="shared" si="3"/>
        <v>67.865943814687029</v>
      </c>
    </row>
    <row r="220" spans="1:6" s="8" customFormat="1">
      <c r="A220" s="143">
        <v>3432</v>
      </c>
      <c r="B220" s="144" t="s">
        <v>737</v>
      </c>
      <c r="C220" s="317">
        <v>209</v>
      </c>
      <c r="D220" s="147">
        <v>7</v>
      </c>
      <c r="E220" s="147"/>
      <c r="F220" s="146">
        <f t="shared" si="3"/>
        <v>0</v>
      </c>
    </row>
    <row r="221" spans="1:6" s="8" customFormat="1">
      <c r="A221" s="143">
        <v>3433</v>
      </c>
      <c r="B221" s="144" t="s">
        <v>2336</v>
      </c>
      <c r="C221" s="317">
        <v>210</v>
      </c>
      <c r="D221" s="147"/>
      <c r="E221" s="147"/>
      <c r="F221" s="146" t="str">
        <f t="shared" si="3"/>
        <v>-</v>
      </c>
    </row>
    <row r="222" spans="1:6" s="8" customFormat="1">
      <c r="A222" s="143">
        <v>3434</v>
      </c>
      <c r="B222" s="144" t="s">
        <v>2337</v>
      </c>
      <c r="C222" s="317">
        <v>211</v>
      </c>
      <c r="D222" s="147"/>
      <c r="E222" s="147"/>
      <c r="F222" s="146" t="str">
        <f t="shared" si="3"/>
        <v>-</v>
      </c>
    </row>
    <row r="223" spans="1:6" s="8" customFormat="1">
      <c r="A223" s="143">
        <v>35</v>
      </c>
      <c r="B223" s="144" t="s">
        <v>195</v>
      </c>
      <c r="C223" s="317">
        <v>212</v>
      </c>
      <c r="D223" s="145">
        <f>D224+D227+D231</f>
        <v>0</v>
      </c>
      <c r="E223" s="145">
        <f>E224+E227+E231</f>
        <v>0</v>
      </c>
      <c r="F223" s="148" t="str">
        <f t="shared" si="3"/>
        <v>-</v>
      </c>
    </row>
    <row r="224" spans="1:6" s="8" customFormat="1">
      <c r="A224" s="143">
        <v>351</v>
      </c>
      <c r="B224" s="144" t="s">
        <v>1583</v>
      </c>
      <c r="C224" s="317">
        <v>213</v>
      </c>
      <c r="D224" s="145">
        <f>SUM(D225:D226)</f>
        <v>0</v>
      </c>
      <c r="E224" s="145">
        <f>SUM(E225:E226)</f>
        <v>0</v>
      </c>
      <c r="F224" s="148" t="str">
        <f t="shared" si="3"/>
        <v>-</v>
      </c>
    </row>
    <row r="225" spans="1:6" s="8" customFormat="1">
      <c r="A225" s="143">
        <v>3511</v>
      </c>
      <c r="B225" s="144" t="s">
        <v>2508</v>
      </c>
      <c r="C225" s="317">
        <v>214</v>
      </c>
      <c r="D225" s="147"/>
      <c r="E225" s="147"/>
      <c r="F225" s="146" t="str">
        <f t="shared" si="3"/>
        <v>-</v>
      </c>
    </row>
    <row r="226" spans="1:6" s="8" customFormat="1">
      <c r="A226" s="143">
        <v>3512</v>
      </c>
      <c r="B226" s="144" t="s">
        <v>3185</v>
      </c>
      <c r="C226" s="317">
        <v>215</v>
      </c>
      <c r="D226" s="147"/>
      <c r="E226" s="147"/>
      <c r="F226" s="146" t="str">
        <f t="shared" si="3"/>
        <v>-</v>
      </c>
    </row>
    <row r="227" spans="1:6" s="8" customFormat="1" ht="24">
      <c r="A227" s="143">
        <v>352</v>
      </c>
      <c r="B227" s="144" t="s">
        <v>1085</v>
      </c>
      <c r="C227" s="317">
        <v>216</v>
      </c>
      <c r="D227" s="145">
        <f>SUM(D228:D230)</f>
        <v>0</v>
      </c>
      <c r="E227" s="145">
        <f>SUM(E228:E230)</f>
        <v>0</v>
      </c>
      <c r="F227" s="148" t="str">
        <f t="shared" si="3"/>
        <v>-</v>
      </c>
    </row>
    <row r="228" spans="1:6" s="8" customFormat="1">
      <c r="A228" s="143">
        <v>3521</v>
      </c>
      <c r="B228" s="144" t="s">
        <v>2509</v>
      </c>
      <c r="C228" s="317">
        <v>217</v>
      </c>
      <c r="D228" s="147"/>
      <c r="E228" s="147"/>
      <c r="F228" s="146" t="str">
        <f t="shared" si="3"/>
        <v>-</v>
      </c>
    </row>
    <row r="229" spans="1:6" s="8" customFormat="1">
      <c r="A229" s="143">
        <v>3522</v>
      </c>
      <c r="B229" s="144" t="s">
        <v>1086</v>
      </c>
      <c r="C229" s="317">
        <v>218</v>
      </c>
      <c r="D229" s="147"/>
      <c r="E229" s="147"/>
      <c r="F229" s="146" t="str">
        <f t="shared" si="3"/>
        <v>-</v>
      </c>
    </row>
    <row r="230" spans="1:6" s="8" customFormat="1">
      <c r="A230" s="143">
        <v>3523</v>
      </c>
      <c r="B230" s="144" t="s">
        <v>2510</v>
      </c>
      <c r="C230" s="317">
        <v>219</v>
      </c>
      <c r="D230" s="147"/>
      <c r="E230" s="147"/>
      <c r="F230" s="146" t="str">
        <f t="shared" si="3"/>
        <v>-</v>
      </c>
    </row>
    <row r="231" spans="1:6" s="8" customFormat="1" ht="24">
      <c r="A231" s="143" t="s">
        <v>1087</v>
      </c>
      <c r="B231" s="144" t="s">
        <v>1088</v>
      </c>
      <c r="C231" s="317">
        <v>220</v>
      </c>
      <c r="D231" s="147"/>
      <c r="E231" s="147"/>
      <c r="F231" s="146"/>
    </row>
    <row r="232" spans="1:6" s="8" customFormat="1" ht="24">
      <c r="A232" s="143">
        <v>36</v>
      </c>
      <c r="B232" s="144" t="s">
        <v>945</v>
      </c>
      <c r="C232" s="317">
        <v>221</v>
      </c>
      <c r="D232" s="145">
        <f>D233+D236+D239+D242+D245+D249+D252</f>
        <v>0</v>
      </c>
      <c r="E232" s="145">
        <f>E233+E236+E239+E242+E245+E249+E252</f>
        <v>0</v>
      </c>
      <c r="F232" s="148" t="str">
        <f t="shared" si="3"/>
        <v>-</v>
      </c>
    </row>
    <row r="233" spans="1:6" s="8" customFormat="1">
      <c r="A233" s="143">
        <v>361</v>
      </c>
      <c r="B233" s="144" t="s">
        <v>1596</v>
      </c>
      <c r="C233" s="317">
        <v>222</v>
      </c>
      <c r="D233" s="145">
        <f>SUM(D234:D235)</f>
        <v>0</v>
      </c>
      <c r="E233" s="145">
        <f>SUM(E234:E235)</f>
        <v>0</v>
      </c>
      <c r="F233" s="148" t="str">
        <f t="shared" si="3"/>
        <v>-</v>
      </c>
    </row>
    <row r="234" spans="1:6" s="8" customFormat="1">
      <c r="A234" s="143">
        <v>3611</v>
      </c>
      <c r="B234" s="144" t="s">
        <v>3186</v>
      </c>
      <c r="C234" s="317">
        <v>223</v>
      </c>
      <c r="D234" s="147"/>
      <c r="E234" s="147"/>
      <c r="F234" s="146" t="str">
        <f t="shared" si="3"/>
        <v>-</v>
      </c>
    </row>
    <row r="235" spans="1:6" s="8" customFormat="1">
      <c r="A235" s="143">
        <v>3612</v>
      </c>
      <c r="B235" s="144" t="s">
        <v>3187</v>
      </c>
      <c r="C235" s="317">
        <v>224</v>
      </c>
      <c r="D235" s="147"/>
      <c r="E235" s="147"/>
      <c r="F235" s="146" t="str">
        <f t="shared" si="3"/>
        <v>-</v>
      </c>
    </row>
    <row r="236" spans="1:6" s="8" customFormat="1">
      <c r="A236" s="143">
        <v>362</v>
      </c>
      <c r="B236" s="144" t="s">
        <v>500</v>
      </c>
      <c r="C236" s="317">
        <v>225</v>
      </c>
      <c r="D236" s="145">
        <f>SUM(D237:D238)</f>
        <v>0</v>
      </c>
      <c r="E236" s="145">
        <f>SUM(E237:E238)</f>
        <v>0</v>
      </c>
      <c r="F236" s="148" t="str">
        <f t="shared" si="3"/>
        <v>-</v>
      </c>
    </row>
    <row r="237" spans="1:6" s="8" customFormat="1">
      <c r="A237" s="143">
        <v>3621</v>
      </c>
      <c r="B237" s="144" t="s">
        <v>3950</v>
      </c>
      <c r="C237" s="317">
        <v>226</v>
      </c>
      <c r="D237" s="147"/>
      <c r="E237" s="147"/>
      <c r="F237" s="146" t="str">
        <f t="shared" si="3"/>
        <v>-</v>
      </c>
    </row>
    <row r="238" spans="1:6" s="8" customFormat="1">
      <c r="A238" s="143">
        <v>3622</v>
      </c>
      <c r="B238" s="144" t="s">
        <v>625</v>
      </c>
      <c r="C238" s="317">
        <v>227</v>
      </c>
      <c r="D238" s="147"/>
      <c r="E238" s="147"/>
      <c r="F238" s="146" t="str">
        <f t="shared" si="3"/>
        <v>-</v>
      </c>
    </row>
    <row r="239" spans="1:6" s="8" customFormat="1">
      <c r="A239" s="143">
        <v>363</v>
      </c>
      <c r="B239" s="144" t="s">
        <v>501</v>
      </c>
      <c r="C239" s="317">
        <v>228</v>
      </c>
      <c r="D239" s="145">
        <f>SUM(D240:D241)</f>
        <v>0</v>
      </c>
      <c r="E239" s="145">
        <f>SUM(E240:E241)</f>
        <v>0</v>
      </c>
      <c r="F239" s="148" t="str">
        <f t="shared" si="3"/>
        <v>-</v>
      </c>
    </row>
    <row r="240" spans="1:6" s="8" customFormat="1">
      <c r="A240" s="143">
        <v>3631</v>
      </c>
      <c r="B240" s="144" t="s">
        <v>377</v>
      </c>
      <c r="C240" s="317">
        <v>229</v>
      </c>
      <c r="D240" s="147"/>
      <c r="E240" s="147"/>
      <c r="F240" s="146" t="str">
        <f t="shared" si="3"/>
        <v>-</v>
      </c>
    </row>
    <row r="241" spans="1:6" s="8" customFormat="1">
      <c r="A241" s="143">
        <v>3632</v>
      </c>
      <c r="B241" s="144" t="s">
        <v>897</v>
      </c>
      <c r="C241" s="317">
        <v>230</v>
      </c>
      <c r="D241" s="147"/>
      <c r="E241" s="147"/>
      <c r="F241" s="146" t="str">
        <f t="shared" si="3"/>
        <v>-</v>
      </c>
    </row>
    <row r="242" spans="1:6" s="8" customFormat="1">
      <c r="A242" s="143" t="s">
        <v>502</v>
      </c>
      <c r="B242" s="144" t="s">
        <v>742</v>
      </c>
      <c r="C242" s="317">
        <v>231</v>
      </c>
      <c r="D242" s="145">
        <f>SUM(D243:D244)</f>
        <v>0</v>
      </c>
      <c r="E242" s="145">
        <f>SUM(E243:E244)</f>
        <v>0</v>
      </c>
      <c r="F242" s="148" t="str">
        <f t="shared" si="3"/>
        <v>-</v>
      </c>
    </row>
    <row r="243" spans="1:6" s="8" customFormat="1">
      <c r="A243" s="143" t="s">
        <v>743</v>
      </c>
      <c r="B243" s="144" t="s">
        <v>744</v>
      </c>
      <c r="C243" s="317">
        <v>232</v>
      </c>
      <c r="D243" s="147"/>
      <c r="E243" s="147"/>
      <c r="F243" s="146" t="str">
        <f t="shared" si="3"/>
        <v>-</v>
      </c>
    </row>
    <row r="244" spans="1:6" s="8" customFormat="1">
      <c r="A244" s="143" t="s">
        <v>745</v>
      </c>
      <c r="B244" s="144" t="s">
        <v>746</v>
      </c>
      <c r="C244" s="317">
        <v>233</v>
      </c>
      <c r="D244" s="147"/>
      <c r="E244" s="147"/>
      <c r="F244" s="146" t="str">
        <f t="shared" si="3"/>
        <v>-</v>
      </c>
    </row>
    <row r="245" spans="1:6" s="8" customFormat="1" ht="24">
      <c r="A245" s="143" t="s">
        <v>747</v>
      </c>
      <c r="B245" s="144" t="s">
        <v>1089</v>
      </c>
      <c r="C245" s="317">
        <v>234</v>
      </c>
      <c r="D245" s="145">
        <f>SUM(D246:D248)</f>
        <v>0</v>
      </c>
      <c r="E245" s="145">
        <f>SUM(E246:E248)</f>
        <v>0</v>
      </c>
      <c r="F245" s="148" t="str">
        <f t="shared" si="3"/>
        <v>-</v>
      </c>
    </row>
    <row r="246" spans="1:6" s="8" customFormat="1" ht="24">
      <c r="A246" s="143">
        <v>3672</v>
      </c>
      <c r="B246" s="144" t="s">
        <v>1090</v>
      </c>
      <c r="C246" s="317">
        <v>235</v>
      </c>
      <c r="D246" s="147"/>
      <c r="E246" s="147"/>
      <c r="F246" s="146" t="str">
        <f t="shared" si="3"/>
        <v>-</v>
      </c>
    </row>
    <row r="247" spans="1:6" s="8" customFormat="1" ht="24">
      <c r="A247" s="143">
        <v>3673</v>
      </c>
      <c r="B247" s="144" t="s">
        <v>1091</v>
      </c>
      <c r="C247" s="317">
        <v>236</v>
      </c>
      <c r="D247" s="147"/>
      <c r="E247" s="147"/>
      <c r="F247" s="146"/>
    </row>
    <row r="248" spans="1:6" s="8" customFormat="1" ht="24">
      <c r="A248" s="143">
        <v>3674</v>
      </c>
      <c r="B248" s="144" t="s">
        <v>1092</v>
      </c>
      <c r="C248" s="317">
        <v>237</v>
      </c>
      <c r="D248" s="147"/>
      <c r="E248" s="147"/>
      <c r="F248" s="146"/>
    </row>
    <row r="249" spans="1:6" s="8" customFormat="1">
      <c r="A249" s="143" t="s">
        <v>1920</v>
      </c>
      <c r="B249" s="144" t="s">
        <v>1093</v>
      </c>
      <c r="C249" s="317">
        <v>238</v>
      </c>
      <c r="D249" s="145">
        <f>SUM(D250:D251)</f>
        <v>0</v>
      </c>
      <c r="E249" s="145">
        <f>SUM(E250:E251)</f>
        <v>0</v>
      </c>
      <c r="F249" s="148" t="str">
        <f t="shared" si="3"/>
        <v>-</v>
      </c>
    </row>
    <row r="250" spans="1:6" s="8" customFormat="1">
      <c r="A250" s="143" t="s">
        <v>3132</v>
      </c>
      <c r="B250" s="144" t="s">
        <v>3133</v>
      </c>
      <c r="C250" s="317">
        <v>239</v>
      </c>
      <c r="D250" s="147"/>
      <c r="E250" s="147"/>
      <c r="F250" s="146" t="str">
        <f t="shared" si="3"/>
        <v>-</v>
      </c>
    </row>
    <row r="251" spans="1:6" s="8" customFormat="1">
      <c r="A251" s="143" t="s">
        <v>3134</v>
      </c>
      <c r="B251" s="144" t="s">
        <v>3135</v>
      </c>
      <c r="C251" s="317">
        <v>240</v>
      </c>
      <c r="D251" s="147"/>
      <c r="E251" s="147"/>
      <c r="F251" s="146" t="str">
        <f t="shared" si="3"/>
        <v>-</v>
      </c>
    </row>
    <row r="252" spans="1:6" s="8" customFormat="1">
      <c r="A252" s="143" t="s">
        <v>1094</v>
      </c>
      <c r="B252" s="144" t="s">
        <v>1095</v>
      </c>
      <c r="C252" s="317">
        <v>241</v>
      </c>
      <c r="D252" s="145">
        <f>SUM(D253:D256)</f>
        <v>0</v>
      </c>
      <c r="E252" s="145">
        <f>SUM(E253:E256)</f>
        <v>0</v>
      </c>
      <c r="F252" s="148"/>
    </row>
    <row r="253" spans="1:6" s="8" customFormat="1">
      <c r="A253" s="143" t="s">
        <v>1096</v>
      </c>
      <c r="B253" s="144" t="s">
        <v>1488</v>
      </c>
      <c r="C253" s="317">
        <v>242</v>
      </c>
      <c r="D253" s="147"/>
      <c r="E253" s="147"/>
      <c r="F253" s="146"/>
    </row>
    <row r="254" spans="1:6" s="8" customFormat="1">
      <c r="A254" s="143" t="s">
        <v>1097</v>
      </c>
      <c r="B254" s="144" t="s">
        <v>1489</v>
      </c>
      <c r="C254" s="317">
        <v>243</v>
      </c>
      <c r="D254" s="147"/>
      <c r="E254" s="147"/>
      <c r="F254" s="146"/>
    </row>
    <row r="255" spans="1:6" s="8" customFormat="1" ht="24">
      <c r="A255" s="143" t="s">
        <v>1098</v>
      </c>
      <c r="B255" s="144" t="s">
        <v>1490</v>
      </c>
      <c r="C255" s="317">
        <v>244</v>
      </c>
      <c r="D255" s="147"/>
      <c r="E255" s="147"/>
      <c r="F255" s="146"/>
    </row>
    <row r="256" spans="1:6" s="8" customFormat="1" ht="24">
      <c r="A256" s="143" t="s">
        <v>1099</v>
      </c>
      <c r="B256" s="144" t="s">
        <v>1491</v>
      </c>
      <c r="C256" s="317">
        <v>245</v>
      </c>
      <c r="D256" s="147"/>
      <c r="E256" s="147"/>
      <c r="F256" s="146"/>
    </row>
    <row r="257" spans="1:6" s="8" customFormat="1">
      <c r="A257" s="143">
        <v>37</v>
      </c>
      <c r="B257" s="151" t="s">
        <v>2235</v>
      </c>
      <c r="C257" s="317">
        <v>246</v>
      </c>
      <c r="D257" s="145">
        <f>D258+D264</f>
        <v>18557</v>
      </c>
      <c r="E257" s="145">
        <f>E258+E264</f>
        <v>37235</v>
      </c>
      <c r="F257" s="148">
        <f t="shared" si="3"/>
        <v>200.65204505038531</v>
      </c>
    </row>
    <row r="258" spans="1:6" s="8" customFormat="1">
      <c r="A258" s="143">
        <v>371</v>
      </c>
      <c r="B258" s="144" t="s">
        <v>1100</v>
      </c>
      <c r="C258" s="317">
        <v>247</v>
      </c>
      <c r="D258" s="145">
        <f>SUM(D259:D263)</f>
        <v>0</v>
      </c>
      <c r="E258" s="145">
        <f>SUM(E259:E263)</f>
        <v>0</v>
      </c>
      <c r="F258" s="148" t="str">
        <f t="shared" si="3"/>
        <v>-</v>
      </c>
    </row>
    <row r="259" spans="1:6" s="8" customFormat="1" ht="24">
      <c r="A259" s="143">
        <v>3711</v>
      </c>
      <c r="B259" s="144" t="s">
        <v>2556</v>
      </c>
      <c r="C259" s="317">
        <v>248</v>
      </c>
      <c r="D259" s="147"/>
      <c r="E259" s="147"/>
      <c r="F259" s="146" t="str">
        <f t="shared" si="3"/>
        <v>-</v>
      </c>
    </row>
    <row r="260" spans="1:6" s="8" customFormat="1" ht="24">
      <c r="A260" s="143">
        <v>3712</v>
      </c>
      <c r="B260" s="144" t="s">
        <v>2557</v>
      </c>
      <c r="C260" s="317">
        <v>249</v>
      </c>
      <c r="D260" s="147"/>
      <c r="E260" s="147"/>
      <c r="F260" s="146" t="str">
        <f t="shared" si="3"/>
        <v>-</v>
      </c>
    </row>
    <row r="261" spans="1:6" s="8" customFormat="1">
      <c r="A261" s="143" t="s">
        <v>2558</v>
      </c>
      <c r="B261" s="144" t="s">
        <v>2559</v>
      </c>
      <c r="C261" s="317">
        <v>250</v>
      </c>
      <c r="D261" s="147"/>
      <c r="E261" s="147"/>
      <c r="F261" s="146" t="str">
        <f t="shared" si="3"/>
        <v>-</v>
      </c>
    </row>
    <row r="262" spans="1:6" s="8" customFormat="1">
      <c r="A262" s="143" t="s">
        <v>2560</v>
      </c>
      <c r="B262" s="144" t="s">
        <v>2561</v>
      </c>
      <c r="C262" s="317">
        <v>251</v>
      </c>
      <c r="D262" s="147"/>
      <c r="E262" s="147"/>
      <c r="F262" s="146" t="str">
        <f t="shared" si="3"/>
        <v>-</v>
      </c>
    </row>
    <row r="263" spans="1:6" s="8" customFormat="1">
      <c r="A263" s="143" t="s">
        <v>1101</v>
      </c>
      <c r="B263" s="144" t="s">
        <v>2200</v>
      </c>
      <c r="C263" s="317">
        <v>252</v>
      </c>
      <c r="D263" s="147"/>
      <c r="E263" s="147"/>
      <c r="F263" s="146"/>
    </row>
    <row r="264" spans="1:6" s="8" customFormat="1">
      <c r="A264" s="143">
        <v>372</v>
      </c>
      <c r="B264" s="149" t="s">
        <v>2201</v>
      </c>
      <c r="C264" s="317">
        <v>253</v>
      </c>
      <c r="D264" s="145">
        <f>SUM(D265:D267)</f>
        <v>18557</v>
      </c>
      <c r="E264" s="145">
        <f>SUM(E265:E267)</f>
        <v>37235</v>
      </c>
      <c r="F264" s="148">
        <f t="shared" si="3"/>
        <v>200.65204505038531</v>
      </c>
    </row>
    <row r="265" spans="1:6" s="8" customFormat="1">
      <c r="A265" s="143">
        <v>3721</v>
      </c>
      <c r="B265" s="144" t="s">
        <v>496</v>
      </c>
      <c r="C265" s="317">
        <v>254</v>
      </c>
      <c r="D265" s="147"/>
      <c r="E265" s="147"/>
      <c r="F265" s="146" t="str">
        <f t="shared" si="3"/>
        <v>-</v>
      </c>
    </row>
    <row r="266" spans="1:6" s="8" customFormat="1">
      <c r="A266" s="143">
        <v>3722</v>
      </c>
      <c r="B266" s="144" t="s">
        <v>495</v>
      </c>
      <c r="C266" s="317">
        <v>255</v>
      </c>
      <c r="D266" s="147">
        <v>18557</v>
      </c>
      <c r="E266" s="147">
        <v>37235</v>
      </c>
      <c r="F266" s="146">
        <f t="shared" si="3"/>
        <v>200.65204505038531</v>
      </c>
    </row>
    <row r="267" spans="1:6" s="8" customFormat="1">
      <c r="A267" s="143" t="s">
        <v>2202</v>
      </c>
      <c r="B267" s="144" t="s">
        <v>2203</v>
      </c>
      <c r="C267" s="317">
        <v>256</v>
      </c>
      <c r="D267" s="147"/>
      <c r="E267" s="147"/>
      <c r="F267" s="146"/>
    </row>
    <row r="268" spans="1:6" s="8" customFormat="1">
      <c r="A268" s="143">
        <v>38</v>
      </c>
      <c r="B268" s="144" t="s">
        <v>2204</v>
      </c>
      <c r="C268" s="317">
        <v>257</v>
      </c>
      <c r="D268" s="145">
        <f>D269+D273+D277+D283</f>
        <v>0</v>
      </c>
      <c r="E268" s="145">
        <f>E269+E273+E277+E283</f>
        <v>0</v>
      </c>
      <c r="F268" s="148" t="str">
        <f t="shared" si="3"/>
        <v>-</v>
      </c>
    </row>
    <row r="269" spans="1:6" s="8" customFormat="1">
      <c r="A269" s="143">
        <v>381</v>
      </c>
      <c r="B269" s="144" t="s">
        <v>807</v>
      </c>
      <c r="C269" s="317">
        <v>258</v>
      </c>
      <c r="D269" s="145">
        <f>SUM(D270:D272)</f>
        <v>0</v>
      </c>
      <c r="E269" s="145">
        <f>SUM(E270:E272)</f>
        <v>0</v>
      </c>
      <c r="F269" s="148" t="str">
        <f t="shared" si="3"/>
        <v>-</v>
      </c>
    </row>
    <row r="270" spans="1:6" s="8" customFormat="1">
      <c r="A270" s="143">
        <v>3811</v>
      </c>
      <c r="B270" s="144" t="s">
        <v>3518</v>
      </c>
      <c r="C270" s="317">
        <v>259</v>
      </c>
      <c r="D270" s="147"/>
      <c r="E270" s="147"/>
      <c r="F270" s="146" t="str">
        <f t="shared" ref="F270:F299" si="4">IF(D270&lt;&gt;0,IF(E270/D270&gt;=100,"&gt;&gt;100",E270/D270*100),"-")</f>
        <v>-</v>
      </c>
    </row>
    <row r="271" spans="1:6" s="8" customFormat="1">
      <c r="A271" s="143">
        <v>3812</v>
      </c>
      <c r="B271" s="144" t="s">
        <v>2420</v>
      </c>
      <c r="C271" s="317">
        <v>260</v>
      </c>
      <c r="D271" s="147"/>
      <c r="E271" s="147"/>
      <c r="F271" s="146" t="str">
        <f t="shared" si="4"/>
        <v>-</v>
      </c>
    </row>
    <row r="272" spans="1:6" s="8" customFormat="1">
      <c r="A272" s="143" t="s">
        <v>808</v>
      </c>
      <c r="B272" s="144" t="s">
        <v>809</v>
      </c>
      <c r="C272" s="317">
        <v>261</v>
      </c>
      <c r="D272" s="147"/>
      <c r="E272" s="147"/>
      <c r="F272" s="146"/>
    </row>
    <row r="273" spans="1:6" s="8" customFormat="1">
      <c r="A273" s="143">
        <v>382</v>
      </c>
      <c r="B273" s="144" t="s">
        <v>810</v>
      </c>
      <c r="C273" s="317">
        <v>262</v>
      </c>
      <c r="D273" s="145">
        <f>SUM(D274:D276)</f>
        <v>0</v>
      </c>
      <c r="E273" s="145">
        <f>SUM(E274:E276)</f>
        <v>0</v>
      </c>
      <c r="F273" s="148" t="str">
        <f t="shared" si="4"/>
        <v>-</v>
      </c>
    </row>
    <row r="274" spans="1:6" s="8" customFormat="1">
      <c r="A274" s="143">
        <v>3821</v>
      </c>
      <c r="B274" s="144" t="s">
        <v>2421</v>
      </c>
      <c r="C274" s="317">
        <v>263</v>
      </c>
      <c r="D274" s="147"/>
      <c r="E274" s="147"/>
      <c r="F274" s="146" t="str">
        <f t="shared" si="4"/>
        <v>-</v>
      </c>
    </row>
    <row r="275" spans="1:6" s="8" customFormat="1">
      <c r="A275" s="143">
        <v>3822</v>
      </c>
      <c r="B275" s="144" t="s">
        <v>2422</v>
      </c>
      <c r="C275" s="317">
        <v>264</v>
      </c>
      <c r="D275" s="147"/>
      <c r="E275" s="147"/>
      <c r="F275" s="146" t="str">
        <f t="shared" si="4"/>
        <v>-</v>
      </c>
    </row>
    <row r="276" spans="1:6" s="8" customFormat="1">
      <c r="A276" s="143" t="s">
        <v>811</v>
      </c>
      <c r="B276" s="144" t="s">
        <v>812</v>
      </c>
      <c r="C276" s="317">
        <v>265</v>
      </c>
      <c r="D276" s="147"/>
      <c r="E276" s="147"/>
      <c r="F276" s="146"/>
    </row>
    <row r="277" spans="1:6" s="8" customFormat="1">
      <c r="A277" s="143">
        <v>383</v>
      </c>
      <c r="B277" s="144" t="s">
        <v>146</v>
      </c>
      <c r="C277" s="317">
        <v>266</v>
      </c>
      <c r="D277" s="145">
        <f>SUM(D278:D282)</f>
        <v>0</v>
      </c>
      <c r="E277" s="145">
        <f>SUM(E278:E282)</f>
        <v>0</v>
      </c>
      <c r="F277" s="148" t="str">
        <f t="shared" si="4"/>
        <v>-</v>
      </c>
    </row>
    <row r="278" spans="1:6" s="8" customFormat="1">
      <c r="A278" s="143">
        <v>3831</v>
      </c>
      <c r="B278" s="144" t="s">
        <v>1863</v>
      </c>
      <c r="C278" s="317">
        <v>267</v>
      </c>
      <c r="D278" s="147"/>
      <c r="E278" s="147"/>
      <c r="F278" s="146" t="str">
        <f t="shared" si="4"/>
        <v>-</v>
      </c>
    </row>
    <row r="279" spans="1:6" s="8" customFormat="1">
      <c r="A279" s="143">
        <v>3832</v>
      </c>
      <c r="B279" s="144" t="s">
        <v>2423</v>
      </c>
      <c r="C279" s="317">
        <v>268</v>
      </c>
      <c r="D279" s="147"/>
      <c r="E279" s="147"/>
      <c r="F279" s="146" t="str">
        <f t="shared" si="4"/>
        <v>-</v>
      </c>
    </row>
    <row r="280" spans="1:6" s="8" customFormat="1">
      <c r="A280" s="143">
        <v>3833</v>
      </c>
      <c r="B280" s="144" t="s">
        <v>1864</v>
      </c>
      <c r="C280" s="317">
        <v>269</v>
      </c>
      <c r="D280" s="147"/>
      <c r="E280" s="147"/>
      <c r="F280" s="146" t="str">
        <f t="shared" si="4"/>
        <v>-</v>
      </c>
    </row>
    <row r="281" spans="1:6" s="8" customFormat="1">
      <c r="A281" s="143">
        <v>3834</v>
      </c>
      <c r="B281" s="144" t="s">
        <v>1865</v>
      </c>
      <c r="C281" s="317">
        <v>270</v>
      </c>
      <c r="D281" s="147"/>
      <c r="E281" s="147"/>
      <c r="F281" s="146" t="str">
        <f t="shared" si="4"/>
        <v>-</v>
      </c>
    </row>
    <row r="282" spans="1:6" s="8" customFormat="1">
      <c r="A282" s="143" t="s">
        <v>806</v>
      </c>
      <c r="B282" s="144" t="s">
        <v>761</v>
      </c>
      <c r="C282" s="317">
        <v>271</v>
      </c>
      <c r="D282" s="147"/>
      <c r="E282" s="147"/>
      <c r="F282" s="146" t="str">
        <f t="shared" si="4"/>
        <v>-</v>
      </c>
    </row>
    <row r="283" spans="1:6" s="8" customFormat="1">
      <c r="A283" s="143">
        <v>386</v>
      </c>
      <c r="B283" s="144" t="s">
        <v>813</v>
      </c>
      <c r="C283" s="317">
        <v>272</v>
      </c>
      <c r="D283" s="145">
        <f>SUM(D284:D287)</f>
        <v>0</v>
      </c>
      <c r="E283" s="145">
        <f>SUM(E284:E287)</f>
        <v>0</v>
      </c>
      <c r="F283" s="148" t="str">
        <f t="shared" si="4"/>
        <v>-</v>
      </c>
    </row>
    <row r="284" spans="1:6" s="8" customFormat="1" ht="24">
      <c r="A284" s="143">
        <v>3861</v>
      </c>
      <c r="B284" s="144" t="s">
        <v>1866</v>
      </c>
      <c r="C284" s="317">
        <v>273</v>
      </c>
      <c r="D284" s="147"/>
      <c r="E284" s="147"/>
      <c r="F284" s="146" t="str">
        <f t="shared" si="4"/>
        <v>-</v>
      </c>
    </row>
    <row r="285" spans="1:6" s="8" customFormat="1" ht="24">
      <c r="A285" s="143">
        <v>3862</v>
      </c>
      <c r="B285" s="144" t="s">
        <v>3124</v>
      </c>
      <c r="C285" s="317">
        <v>274</v>
      </c>
      <c r="D285" s="147"/>
      <c r="E285" s="147"/>
      <c r="F285" s="146" t="str">
        <f t="shared" si="4"/>
        <v>-</v>
      </c>
    </row>
    <row r="286" spans="1:6" s="8" customFormat="1">
      <c r="A286" s="143">
        <v>3863</v>
      </c>
      <c r="B286" s="144" t="s">
        <v>3125</v>
      </c>
      <c r="C286" s="317">
        <v>275</v>
      </c>
      <c r="D286" s="147"/>
      <c r="E286" s="147"/>
      <c r="F286" s="146" t="str">
        <f t="shared" si="4"/>
        <v>-</v>
      </c>
    </row>
    <row r="287" spans="1:6" s="8" customFormat="1">
      <c r="A287" s="143" t="s">
        <v>814</v>
      </c>
      <c r="B287" s="144" t="s">
        <v>815</v>
      </c>
      <c r="C287" s="317">
        <v>276</v>
      </c>
      <c r="D287" s="147"/>
      <c r="E287" s="147"/>
      <c r="F287" s="146"/>
    </row>
    <row r="288" spans="1:6" s="8" customFormat="1">
      <c r="A288" s="143" t="s">
        <v>558</v>
      </c>
      <c r="B288" s="144" t="s">
        <v>559</v>
      </c>
      <c r="C288" s="317">
        <v>277</v>
      </c>
      <c r="D288" s="147"/>
      <c r="E288" s="147"/>
      <c r="F288" s="146" t="str">
        <f t="shared" si="4"/>
        <v>-</v>
      </c>
    </row>
    <row r="289" spans="1:6" s="8" customFormat="1">
      <c r="A289" s="143" t="s">
        <v>558</v>
      </c>
      <c r="B289" s="144" t="s">
        <v>1563</v>
      </c>
      <c r="C289" s="317">
        <v>278</v>
      </c>
      <c r="D289" s="147"/>
      <c r="E289" s="147"/>
      <c r="F289" s="146" t="str">
        <f t="shared" si="4"/>
        <v>-</v>
      </c>
    </row>
    <row r="290" spans="1:6" s="8" customFormat="1">
      <c r="A290" s="143" t="s">
        <v>558</v>
      </c>
      <c r="B290" s="144" t="s">
        <v>3998</v>
      </c>
      <c r="C290" s="317">
        <v>279</v>
      </c>
      <c r="D290" s="145">
        <f>IF(D289&gt;=D288,D289-D288,0)</f>
        <v>0</v>
      </c>
      <c r="E290" s="145">
        <f>IF(E289&gt;=E288,E289-E288,0)</f>
        <v>0</v>
      </c>
      <c r="F290" s="148" t="str">
        <f t="shared" si="4"/>
        <v>-</v>
      </c>
    </row>
    <row r="291" spans="1:6" s="8" customFormat="1">
      <c r="A291" s="143" t="s">
        <v>558</v>
      </c>
      <c r="B291" s="144" t="s">
        <v>3999</v>
      </c>
      <c r="C291" s="317">
        <v>280</v>
      </c>
      <c r="D291" s="145">
        <f>IF(D288&gt;=D289,D288-D289,0)</f>
        <v>0</v>
      </c>
      <c r="E291" s="145">
        <f>IF(E288&gt;=E289,E288-E289,0)</f>
        <v>0</v>
      </c>
      <c r="F291" s="148" t="str">
        <f t="shared" si="4"/>
        <v>-</v>
      </c>
    </row>
    <row r="292" spans="1:6" s="8" customFormat="1">
      <c r="A292" s="143" t="s">
        <v>558</v>
      </c>
      <c r="B292" s="144" t="s">
        <v>4000</v>
      </c>
      <c r="C292" s="317">
        <v>281</v>
      </c>
      <c r="D292" s="145">
        <f>D159-D290+D291</f>
        <v>3734759</v>
      </c>
      <c r="E292" s="145">
        <f>E159-E290+E291</f>
        <v>3372336</v>
      </c>
      <c r="F292" s="148">
        <f t="shared" si="4"/>
        <v>90.295946806741739</v>
      </c>
    </row>
    <row r="293" spans="1:6" s="8" customFormat="1">
      <c r="A293" s="143" t="s">
        <v>558</v>
      </c>
      <c r="B293" s="144" t="s">
        <v>4001</v>
      </c>
      <c r="C293" s="317">
        <v>282</v>
      </c>
      <c r="D293" s="145">
        <f>IF(D12&gt;=D292,D12-D292,0)</f>
        <v>114890</v>
      </c>
      <c r="E293" s="145">
        <f>IF(E12&gt;=E292,E12-E292,0)</f>
        <v>337430</v>
      </c>
      <c r="F293" s="148">
        <f t="shared" si="4"/>
        <v>293.69832013230047</v>
      </c>
    </row>
    <row r="294" spans="1:6" s="8" customFormat="1">
      <c r="A294" s="143" t="s">
        <v>558</v>
      </c>
      <c r="B294" s="144" t="s">
        <v>4002</v>
      </c>
      <c r="C294" s="317">
        <v>283</v>
      </c>
      <c r="D294" s="145">
        <f>IF(D292&gt;=D12,D292-D12,0)</f>
        <v>0</v>
      </c>
      <c r="E294" s="145">
        <f>IF(E292&gt;=E12,E292-E12,0)</f>
        <v>0</v>
      </c>
      <c r="F294" s="148" t="str">
        <f t="shared" si="4"/>
        <v>-</v>
      </c>
    </row>
    <row r="295" spans="1:6" s="8" customFormat="1">
      <c r="A295" s="143">
        <v>92211</v>
      </c>
      <c r="B295" s="144" t="s">
        <v>2063</v>
      </c>
      <c r="C295" s="317">
        <v>284</v>
      </c>
      <c r="D295" s="147">
        <v>91298</v>
      </c>
      <c r="E295" s="147">
        <v>135157</v>
      </c>
      <c r="F295" s="146">
        <f t="shared" si="4"/>
        <v>148.03938750027385</v>
      </c>
    </row>
    <row r="296" spans="1:6" s="8" customFormat="1">
      <c r="A296" s="143">
        <v>92221</v>
      </c>
      <c r="B296" s="144" t="s">
        <v>3747</v>
      </c>
      <c r="C296" s="317">
        <v>285</v>
      </c>
      <c r="D296" s="147">
        <v>0</v>
      </c>
      <c r="E296" s="147">
        <v>0</v>
      </c>
      <c r="F296" s="146" t="str">
        <f t="shared" si="4"/>
        <v>-</v>
      </c>
    </row>
    <row r="297" spans="1:6" s="8" customFormat="1">
      <c r="A297" s="143">
        <v>96</v>
      </c>
      <c r="B297" s="144" t="s">
        <v>3749</v>
      </c>
      <c r="C297" s="317">
        <v>286</v>
      </c>
      <c r="D297" s="147">
        <v>516</v>
      </c>
      <c r="E297" s="147">
        <v>0</v>
      </c>
      <c r="F297" s="146">
        <f t="shared" si="4"/>
        <v>0</v>
      </c>
    </row>
    <row r="298" spans="1:6" s="8" customFormat="1">
      <c r="A298" s="143">
        <v>9661</v>
      </c>
      <c r="B298" s="144" t="s">
        <v>1808</v>
      </c>
      <c r="C298" s="317">
        <v>287</v>
      </c>
      <c r="D298" s="147">
        <v>516</v>
      </c>
      <c r="E298" s="147">
        <v>0</v>
      </c>
      <c r="F298" s="146">
        <f t="shared" si="4"/>
        <v>0</v>
      </c>
    </row>
    <row r="299" spans="1:6" s="8" customFormat="1">
      <c r="A299" s="152" t="s">
        <v>2418</v>
      </c>
      <c r="B299" s="153" t="s">
        <v>2419</v>
      </c>
      <c r="C299" s="320">
        <v>288</v>
      </c>
      <c r="D299" s="154"/>
      <c r="E299" s="154"/>
      <c r="F299" s="155" t="str">
        <f t="shared" si="4"/>
        <v>-</v>
      </c>
    </row>
    <row r="300" spans="1:6" s="8" customFormat="1" ht="15" customHeight="1">
      <c r="A300" s="422" t="s">
        <v>4003</v>
      </c>
      <c r="B300" s="423"/>
      <c r="C300" s="321"/>
      <c r="D300" s="141"/>
      <c r="E300" s="141"/>
      <c r="F300" s="142"/>
    </row>
    <row r="301" spans="1:6" s="8" customFormat="1">
      <c r="A301" s="143">
        <v>7</v>
      </c>
      <c r="B301" s="144" t="s">
        <v>3876</v>
      </c>
      <c r="C301" s="317">
        <v>289</v>
      </c>
      <c r="D301" s="145">
        <f>D302+D314+D347+D351</f>
        <v>0</v>
      </c>
      <c r="E301" s="145">
        <f>E302+E314+E347+E351</f>
        <v>0</v>
      </c>
      <c r="F301" s="148" t="str">
        <f t="shared" ref="F301:F364" si="5">IF(D301&lt;&gt;0,IF(E301/D301&gt;=100,"&gt;&gt;100",E301/D301*100),"-")</f>
        <v>-</v>
      </c>
    </row>
    <row r="302" spans="1:6" s="8" customFormat="1">
      <c r="A302" s="143">
        <v>71</v>
      </c>
      <c r="B302" s="144" t="s">
        <v>3877</v>
      </c>
      <c r="C302" s="317">
        <v>290</v>
      </c>
      <c r="D302" s="145">
        <f>D303+D307</f>
        <v>0</v>
      </c>
      <c r="E302" s="145">
        <f>E303+E307</f>
        <v>0</v>
      </c>
      <c r="F302" s="148" t="str">
        <f t="shared" si="5"/>
        <v>-</v>
      </c>
    </row>
    <row r="303" spans="1:6" s="8" customFormat="1">
      <c r="A303" s="143">
        <v>711</v>
      </c>
      <c r="B303" s="144" t="s">
        <v>3878</v>
      </c>
      <c r="C303" s="317">
        <v>291</v>
      </c>
      <c r="D303" s="145">
        <f>SUM(D304:D306)</f>
        <v>0</v>
      </c>
      <c r="E303" s="145">
        <f>SUM(E304:E306)</f>
        <v>0</v>
      </c>
      <c r="F303" s="148" t="str">
        <f t="shared" si="5"/>
        <v>-</v>
      </c>
    </row>
    <row r="304" spans="1:6" s="8" customFormat="1">
      <c r="A304" s="143">
        <v>7111</v>
      </c>
      <c r="B304" s="144" t="s">
        <v>3755</v>
      </c>
      <c r="C304" s="317">
        <v>292</v>
      </c>
      <c r="D304" s="147"/>
      <c r="E304" s="147"/>
      <c r="F304" s="146" t="str">
        <f t="shared" si="5"/>
        <v>-</v>
      </c>
    </row>
    <row r="305" spans="1:6" s="8" customFormat="1">
      <c r="A305" s="143">
        <v>7112</v>
      </c>
      <c r="B305" s="144" t="s">
        <v>3750</v>
      </c>
      <c r="C305" s="317">
        <v>293</v>
      </c>
      <c r="D305" s="147"/>
      <c r="E305" s="147"/>
      <c r="F305" s="146" t="str">
        <f t="shared" si="5"/>
        <v>-</v>
      </c>
    </row>
    <row r="306" spans="1:6" s="8" customFormat="1">
      <c r="A306" s="143">
        <v>7113</v>
      </c>
      <c r="B306" s="144" t="s">
        <v>3751</v>
      </c>
      <c r="C306" s="317">
        <v>294</v>
      </c>
      <c r="D306" s="147"/>
      <c r="E306" s="147"/>
      <c r="F306" s="146" t="str">
        <f t="shared" si="5"/>
        <v>-</v>
      </c>
    </row>
    <row r="307" spans="1:6" s="8" customFormat="1">
      <c r="A307" s="143">
        <v>712</v>
      </c>
      <c r="B307" s="144" t="s">
        <v>3879</v>
      </c>
      <c r="C307" s="317">
        <v>295</v>
      </c>
      <c r="D307" s="145">
        <f>SUM(D308:D313)</f>
        <v>0</v>
      </c>
      <c r="E307" s="145">
        <f>SUM(E308:E313)</f>
        <v>0</v>
      </c>
      <c r="F307" s="148" t="str">
        <f t="shared" si="5"/>
        <v>-</v>
      </c>
    </row>
    <row r="308" spans="1:6" s="8" customFormat="1">
      <c r="A308" s="143">
        <v>7121</v>
      </c>
      <c r="B308" s="144" t="s">
        <v>3752</v>
      </c>
      <c r="C308" s="317">
        <v>296</v>
      </c>
      <c r="D308" s="147"/>
      <c r="E308" s="147"/>
      <c r="F308" s="146" t="str">
        <f t="shared" si="5"/>
        <v>-</v>
      </c>
    </row>
    <row r="309" spans="1:6" s="8" customFormat="1">
      <c r="A309" s="143">
        <v>7122</v>
      </c>
      <c r="B309" s="144" t="s">
        <v>3753</v>
      </c>
      <c r="C309" s="317">
        <v>297</v>
      </c>
      <c r="D309" s="147"/>
      <c r="E309" s="147"/>
      <c r="F309" s="146" t="str">
        <f t="shared" si="5"/>
        <v>-</v>
      </c>
    </row>
    <row r="310" spans="1:6" s="8" customFormat="1">
      <c r="A310" s="143">
        <v>7123</v>
      </c>
      <c r="B310" s="144" t="s">
        <v>3754</v>
      </c>
      <c r="C310" s="317">
        <v>298</v>
      </c>
      <c r="D310" s="147"/>
      <c r="E310" s="147"/>
      <c r="F310" s="146" t="str">
        <f t="shared" si="5"/>
        <v>-</v>
      </c>
    </row>
    <row r="311" spans="1:6" s="8" customFormat="1">
      <c r="A311" s="143">
        <v>7124</v>
      </c>
      <c r="B311" s="144" t="s">
        <v>231</v>
      </c>
      <c r="C311" s="317">
        <v>299</v>
      </c>
      <c r="D311" s="147"/>
      <c r="E311" s="147"/>
      <c r="F311" s="146" t="str">
        <f t="shared" si="5"/>
        <v>-</v>
      </c>
    </row>
    <row r="312" spans="1:6" s="8" customFormat="1">
      <c r="A312" s="143">
        <v>7125</v>
      </c>
      <c r="B312" s="144" t="s">
        <v>2778</v>
      </c>
      <c r="C312" s="317">
        <v>300</v>
      </c>
      <c r="D312" s="147"/>
      <c r="E312" s="147"/>
      <c r="F312" s="146" t="str">
        <f t="shared" si="5"/>
        <v>-</v>
      </c>
    </row>
    <row r="313" spans="1:6" s="8" customFormat="1">
      <c r="A313" s="143">
        <v>7126</v>
      </c>
      <c r="B313" s="144" t="s">
        <v>1760</v>
      </c>
      <c r="C313" s="317">
        <v>301</v>
      </c>
      <c r="D313" s="147"/>
      <c r="E313" s="147"/>
      <c r="F313" s="146" t="str">
        <f t="shared" si="5"/>
        <v>-</v>
      </c>
    </row>
    <row r="314" spans="1:6" s="8" customFormat="1">
      <c r="A314" s="143">
        <v>72</v>
      </c>
      <c r="B314" s="149" t="s">
        <v>3880</v>
      </c>
      <c r="C314" s="317">
        <v>302</v>
      </c>
      <c r="D314" s="145">
        <f>D315+D320+D329+D334+D339+D342</f>
        <v>0</v>
      </c>
      <c r="E314" s="145">
        <f>E315+E320+E329+E334+E339+E342</f>
        <v>0</v>
      </c>
      <c r="F314" s="148" t="str">
        <f t="shared" si="5"/>
        <v>-</v>
      </c>
    </row>
    <row r="315" spans="1:6" s="8" customFormat="1">
      <c r="A315" s="143">
        <v>721</v>
      </c>
      <c r="B315" s="144" t="s">
        <v>3881</v>
      </c>
      <c r="C315" s="317">
        <v>303</v>
      </c>
      <c r="D315" s="145">
        <f>SUM(D316:D319)</f>
        <v>0</v>
      </c>
      <c r="E315" s="145">
        <f>SUM(E316:E319)</f>
        <v>0</v>
      </c>
      <c r="F315" s="148" t="str">
        <f t="shared" si="5"/>
        <v>-</v>
      </c>
    </row>
    <row r="316" spans="1:6" s="8" customFormat="1">
      <c r="A316" s="143">
        <v>7211</v>
      </c>
      <c r="B316" s="144" t="s">
        <v>139</v>
      </c>
      <c r="C316" s="317">
        <v>304</v>
      </c>
      <c r="D316" s="147"/>
      <c r="E316" s="147"/>
      <c r="F316" s="146" t="str">
        <f t="shared" si="5"/>
        <v>-</v>
      </c>
    </row>
    <row r="317" spans="1:6" s="8" customFormat="1">
      <c r="A317" s="143">
        <v>7212</v>
      </c>
      <c r="B317" s="144" t="s">
        <v>140</v>
      </c>
      <c r="C317" s="317">
        <v>305</v>
      </c>
      <c r="D317" s="147"/>
      <c r="E317" s="147"/>
      <c r="F317" s="146" t="str">
        <f t="shared" si="5"/>
        <v>-</v>
      </c>
    </row>
    <row r="318" spans="1:6" s="8" customFormat="1">
      <c r="A318" s="143">
        <v>7213</v>
      </c>
      <c r="B318" s="144" t="s">
        <v>3284</v>
      </c>
      <c r="C318" s="317">
        <v>306</v>
      </c>
      <c r="D318" s="147"/>
      <c r="E318" s="147"/>
      <c r="F318" s="146" t="str">
        <f t="shared" si="5"/>
        <v>-</v>
      </c>
    </row>
    <row r="319" spans="1:6" s="8" customFormat="1">
      <c r="A319" s="143">
        <v>7214</v>
      </c>
      <c r="B319" s="144" t="s">
        <v>141</v>
      </c>
      <c r="C319" s="317">
        <v>307</v>
      </c>
      <c r="D319" s="147"/>
      <c r="E319" s="147"/>
      <c r="F319" s="146" t="str">
        <f t="shared" si="5"/>
        <v>-</v>
      </c>
    </row>
    <row r="320" spans="1:6" s="8" customFormat="1">
      <c r="A320" s="143">
        <v>722</v>
      </c>
      <c r="B320" s="144" t="s">
        <v>2918</v>
      </c>
      <c r="C320" s="317">
        <v>308</v>
      </c>
      <c r="D320" s="145">
        <f>SUM(D321:D328)</f>
        <v>0</v>
      </c>
      <c r="E320" s="145">
        <f>SUM(E321:E328)</f>
        <v>0</v>
      </c>
      <c r="F320" s="148" t="str">
        <f t="shared" si="5"/>
        <v>-</v>
      </c>
    </row>
    <row r="321" spans="1:6" s="8" customFormat="1">
      <c r="A321" s="143">
        <v>7221</v>
      </c>
      <c r="B321" s="144" t="s">
        <v>3188</v>
      </c>
      <c r="C321" s="317">
        <v>309</v>
      </c>
      <c r="D321" s="147"/>
      <c r="E321" s="147"/>
      <c r="F321" s="146" t="str">
        <f t="shared" si="5"/>
        <v>-</v>
      </c>
    </row>
    <row r="322" spans="1:6" s="8" customFormat="1">
      <c r="A322" s="143">
        <v>7222</v>
      </c>
      <c r="B322" s="144" t="s">
        <v>3189</v>
      </c>
      <c r="C322" s="317">
        <v>310</v>
      </c>
      <c r="D322" s="147"/>
      <c r="E322" s="147"/>
      <c r="F322" s="146" t="str">
        <f t="shared" si="5"/>
        <v>-</v>
      </c>
    </row>
    <row r="323" spans="1:6" s="8" customFormat="1">
      <c r="A323" s="143">
        <v>7223</v>
      </c>
      <c r="B323" s="144" t="s">
        <v>3190</v>
      </c>
      <c r="C323" s="317">
        <v>311</v>
      </c>
      <c r="D323" s="147"/>
      <c r="E323" s="147"/>
      <c r="F323" s="146" t="str">
        <f t="shared" si="5"/>
        <v>-</v>
      </c>
    </row>
    <row r="324" spans="1:6" s="8" customFormat="1">
      <c r="A324" s="143">
        <v>7224</v>
      </c>
      <c r="B324" s="144" t="s">
        <v>3191</v>
      </c>
      <c r="C324" s="317">
        <v>312</v>
      </c>
      <c r="D324" s="147"/>
      <c r="E324" s="147"/>
      <c r="F324" s="146" t="str">
        <f t="shared" si="5"/>
        <v>-</v>
      </c>
    </row>
    <row r="325" spans="1:6" s="8" customFormat="1">
      <c r="A325" s="143">
        <v>7225</v>
      </c>
      <c r="B325" s="144" t="s">
        <v>3192</v>
      </c>
      <c r="C325" s="317">
        <v>313</v>
      </c>
      <c r="D325" s="147"/>
      <c r="E325" s="147"/>
      <c r="F325" s="146" t="str">
        <f t="shared" si="5"/>
        <v>-</v>
      </c>
    </row>
    <row r="326" spans="1:6" s="8" customFormat="1">
      <c r="A326" s="143">
        <v>7226</v>
      </c>
      <c r="B326" s="144" t="s">
        <v>3193</v>
      </c>
      <c r="C326" s="317">
        <v>314</v>
      </c>
      <c r="D326" s="147"/>
      <c r="E326" s="147"/>
      <c r="F326" s="146" t="str">
        <f t="shared" si="5"/>
        <v>-</v>
      </c>
    </row>
    <row r="327" spans="1:6" s="8" customFormat="1">
      <c r="A327" s="143">
        <v>7227</v>
      </c>
      <c r="B327" s="144" t="s">
        <v>3194</v>
      </c>
      <c r="C327" s="317">
        <v>315</v>
      </c>
      <c r="D327" s="147"/>
      <c r="E327" s="147"/>
      <c r="F327" s="146" t="str">
        <f t="shared" si="5"/>
        <v>-</v>
      </c>
    </row>
    <row r="328" spans="1:6" s="8" customFormat="1">
      <c r="A328" s="143" t="s">
        <v>2258</v>
      </c>
      <c r="B328" s="144" t="s">
        <v>3345</v>
      </c>
      <c r="C328" s="317">
        <v>316</v>
      </c>
      <c r="D328" s="147"/>
      <c r="E328" s="147"/>
      <c r="F328" s="146" t="str">
        <f t="shared" si="5"/>
        <v>-</v>
      </c>
    </row>
    <row r="329" spans="1:6" s="8" customFormat="1">
      <c r="A329" s="143">
        <v>723</v>
      </c>
      <c r="B329" s="149" t="s">
        <v>2919</v>
      </c>
      <c r="C329" s="317">
        <v>317</v>
      </c>
      <c r="D329" s="145">
        <f>SUM(D330:D333)</f>
        <v>0</v>
      </c>
      <c r="E329" s="145">
        <f>SUM(E330:E333)</f>
        <v>0</v>
      </c>
      <c r="F329" s="148" t="str">
        <f t="shared" si="5"/>
        <v>-</v>
      </c>
    </row>
    <row r="330" spans="1:6" s="8" customFormat="1">
      <c r="A330" s="143">
        <v>7231</v>
      </c>
      <c r="B330" s="144" t="s">
        <v>3195</v>
      </c>
      <c r="C330" s="317">
        <v>318</v>
      </c>
      <c r="D330" s="147"/>
      <c r="E330" s="147"/>
      <c r="F330" s="146" t="str">
        <f t="shared" si="5"/>
        <v>-</v>
      </c>
    </row>
    <row r="331" spans="1:6" s="8" customFormat="1">
      <c r="A331" s="143">
        <v>7232</v>
      </c>
      <c r="B331" s="144" t="s">
        <v>3196</v>
      </c>
      <c r="C331" s="317">
        <v>319</v>
      </c>
      <c r="D331" s="147"/>
      <c r="E331" s="147"/>
      <c r="F331" s="146" t="str">
        <f t="shared" si="5"/>
        <v>-</v>
      </c>
    </row>
    <row r="332" spans="1:6" s="8" customFormat="1">
      <c r="A332" s="143">
        <v>7233</v>
      </c>
      <c r="B332" s="144" t="s">
        <v>2424</v>
      </c>
      <c r="C332" s="317">
        <v>320</v>
      </c>
      <c r="D332" s="147"/>
      <c r="E332" s="147"/>
      <c r="F332" s="146" t="str">
        <f t="shared" si="5"/>
        <v>-</v>
      </c>
    </row>
    <row r="333" spans="1:6" s="8" customFormat="1">
      <c r="A333" s="143">
        <v>7234</v>
      </c>
      <c r="B333" s="149" t="s">
        <v>3896</v>
      </c>
      <c r="C333" s="317">
        <v>321</v>
      </c>
      <c r="D333" s="147"/>
      <c r="E333" s="147"/>
      <c r="F333" s="146" t="str">
        <f t="shared" si="5"/>
        <v>-</v>
      </c>
    </row>
    <row r="334" spans="1:6" s="8" customFormat="1">
      <c r="A334" s="143">
        <v>724</v>
      </c>
      <c r="B334" s="149" t="s">
        <v>2920</v>
      </c>
      <c r="C334" s="317">
        <v>322</v>
      </c>
      <c r="D334" s="145">
        <f>SUM(D335:D338)</f>
        <v>0</v>
      </c>
      <c r="E334" s="145">
        <f>SUM(E335:E338)</f>
        <v>0</v>
      </c>
      <c r="F334" s="148" t="str">
        <f t="shared" si="5"/>
        <v>-</v>
      </c>
    </row>
    <row r="335" spans="1:6" s="8" customFormat="1">
      <c r="A335" s="143">
        <v>7241</v>
      </c>
      <c r="B335" s="144" t="s">
        <v>3285</v>
      </c>
      <c r="C335" s="317">
        <v>323</v>
      </c>
      <c r="D335" s="147"/>
      <c r="E335" s="147"/>
      <c r="F335" s="146" t="str">
        <f t="shared" si="5"/>
        <v>-</v>
      </c>
    </row>
    <row r="336" spans="1:6" s="8" customFormat="1">
      <c r="A336" s="143">
        <v>7242</v>
      </c>
      <c r="B336" s="144" t="s">
        <v>3286</v>
      </c>
      <c r="C336" s="317">
        <v>324</v>
      </c>
      <c r="D336" s="147"/>
      <c r="E336" s="147"/>
      <c r="F336" s="146" t="str">
        <f t="shared" si="5"/>
        <v>-</v>
      </c>
    </row>
    <row r="337" spans="1:6" s="8" customFormat="1">
      <c r="A337" s="143">
        <v>7243</v>
      </c>
      <c r="B337" s="144" t="s">
        <v>2595</v>
      </c>
      <c r="C337" s="317">
        <v>325</v>
      </c>
      <c r="D337" s="147"/>
      <c r="E337" s="147"/>
      <c r="F337" s="146" t="str">
        <f t="shared" si="5"/>
        <v>-</v>
      </c>
    </row>
    <row r="338" spans="1:6" s="8" customFormat="1">
      <c r="A338" s="143">
        <v>7244</v>
      </c>
      <c r="B338" s="144" t="s">
        <v>2596</v>
      </c>
      <c r="C338" s="317">
        <v>326</v>
      </c>
      <c r="D338" s="147"/>
      <c r="E338" s="147"/>
      <c r="F338" s="146" t="str">
        <f t="shared" si="5"/>
        <v>-</v>
      </c>
    </row>
    <row r="339" spans="1:6" s="8" customFormat="1">
      <c r="A339" s="143">
        <v>725</v>
      </c>
      <c r="B339" s="144" t="s">
        <v>2921</v>
      </c>
      <c r="C339" s="317">
        <v>327</v>
      </c>
      <c r="D339" s="145">
        <f>SUM(D340:D341)</f>
        <v>0</v>
      </c>
      <c r="E339" s="145">
        <f>SUM(E340:E341)</f>
        <v>0</v>
      </c>
      <c r="F339" s="148" t="str">
        <f t="shared" si="5"/>
        <v>-</v>
      </c>
    </row>
    <row r="340" spans="1:6" s="8" customFormat="1">
      <c r="A340" s="143">
        <v>7251</v>
      </c>
      <c r="B340" s="144" t="s">
        <v>2597</v>
      </c>
      <c r="C340" s="317">
        <v>328</v>
      </c>
      <c r="D340" s="147"/>
      <c r="E340" s="147"/>
      <c r="F340" s="146" t="str">
        <f t="shared" si="5"/>
        <v>-</v>
      </c>
    </row>
    <row r="341" spans="1:6" s="8" customFormat="1">
      <c r="A341" s="143">
        <v>7252</v>
      </c>
      <c r="B341" s="144" t="s">
        <v>2553</v>
      </c>
      <c r="C341" s="317">
        <v>329</v>
      </c>
      <c r="D341" s="147"/>
      <c r="E341" s="147"/>
      <c r="F341" s="146" t="str">
        <f t="shared" si="5"/>
        <v>-</v>
      </c>
    </row>
    <row r="342" spans="1:6" s="8" customFormat="1">
      <c r="A342" s="143">
        <v>726</v>
      </c>
      <c r="B342" s="144" t="s">
        <v>2922</v>
      </c>
      <c r="C342" s="317">
        <v>330</v>
      </c>
      <c r="D342" s="145">
        <f>SUM(D343:D346)</f>
        <v>0</v>
      </c>
      <c r="E342" s="145">
        <f>SUM(E343:E346)</f>
        <v>0</v>
      </c>
      <c r="F342" s="148" t="str">
        <f t="shared" si="5"/>
        <v>-</v>
      </c>
    </row>
    <row r="343" spans="1:6" s="8" customFormat="1">
      <c r="A343" s="143">
        <v>7261</v>
      </c>
      <c r="B343" s="144" t="s">
        <v>3287</v>
      </c>
      <c r="C343" s="317">
        <v>331</v>
      </c>
      <c r="D343" s="147"/>
      <c r="E343" s="147"/>
      <c r="F343" s="146" t="str">
        <f t="shared" si="5"/>
        <v>-</v>
      </c>
    </row>
    <row r="344" spans="1:6" s="8" customFormat="1">
      <c r="A344" s="143">
        <v>7262</v>
      </c>
      <c r="B344" s="144" t="s">
        <v>4044</v>
      </c>
      <c r="C344" s="317">
        <v>332</v>
      </c>
      <c r="D344" s="147"/>
      <c r="E344" s="147"/>
      <c r="F344" s="146" t="str">
        <f t="shared" si="5"/>
        <v>-</v>
      </c>
    </row>
    <row r="345" spans="1:6" s="8" customFormat="1">
      <c r="A345" s="143">
        <v>7263</v>
      </c>
      <c r="B345" s="144" t="s">
        <v>4045</v>
      </c>
      <c r="C345" s="317">
        <v>333</v>
      </c>
      <c r="D345" s="147"/>
      <c r="E345" s="147"/>
      <c r="F345" s="146" t="str">
        <f t="shared" si="5"/>
        <v>-</v>
      </c>
    </row>
    <row r="346" spans="1:6" s="8" customFormat="1">
      <c r="A346" s="143">
        <v>7264</v>
      </c>
      <c r="B346" s="144" t="s">
        <v>4046</v>
      </c>
      <c r="C346" s="317">
        <v>334</v>
      </c>
      <c r="D346" s="147"/>
      <c r="E346" s="147"/>
      <c r="F346" s="146" t="str">
        <f t="shared" si="5"/>
        <v>-</v>
      </c>
    </row>
    <row r="347" spans="1:6" s="8" customFormat="1">
      <c r="A347" s="143">
        <v>73</v>
      </c>
      <c r="B347" s="144" t="s">
        <v>2923</v>
      </c>
      <c r="C347" s="317">
        <v>335</v>
      </c>
      <c r="D347" s="145">
        <f>D348</f>
        <v>0</v>
      </c>
      <c r="E347" s="145">
        <f>E348</f>
        <v>0</v>
      </c>
      <c r="F347" s="148" t="str">
        <f t="shared" si="5"/>
        <v>-</v>
      </c>
    </row>
    <row r="348" spans="1:6" s="8" customFormat="1">
      <c r="A348" s="143">
        <v>731</v>
      </c>
      <c r="B348" s="144" t="s">
        <v>2924</v>
      </c>
      <c r="C348" s="317">
        <v>336</v>
      </c>
      <c r="D348" s="145">
        <f>SUM(D349:D350)</f>
        <v>0</v>
      </c>
      <c r="E348" s="145">
        <f>SUM(E349:E350)</f>
        <v>0</v>
      </c>
      <c r="F348" s="148" t="str">
        <f t="shared" si="5"/>
        <v>-</v>
      </c>
    </row>
    <row r="349" spans="1:6" s="8" customFormat="1">
      <c r="A349" s="143">
        <v>7311</v>
      </c>
      <c r="B349" s="144" t="s">
        <v>4047</v>
      </c>
      <c r="C349" s="317">
        <v>337</v>
      </c>
      <c r="D349" s="147"/>
      <c r="E349" s="147"/>
      <c r="F349" s="146" t="str">
        <f t="shared" si="5"/>
        <v>-</v>
      </c>
    </row>
    <row r="350" spans="1:6" s="8" customFormat="1">
      <c r="A350" s="143">
        <v>7312</v>
      </c>
      <c r="B350" s="144" t="s">
        <v>4048</v>
      </c>
      <c r="C350" s="317">
        <v>338</v>
      </c>
      <c r="D350" s="147"/>
      <c r="E350" s="147"/>
      <c r="F350" s="146" t="str">
        <f t="shared" si="5"/>
        <v>-</v>
      </c>
    </row>
    <row r="351" spans="1:6" s="8" customFormat="1">
      <c r="A351" s="143">
        <v>74</v>
      </c>
      <c r="B351" s="144" t="s">
        <v>2925</v>
      </c>
      <c r="C351" s="317">
        <v>339</v>
      </c>
      <c r="D351" s="145">
        <f>D352</f>
        <v>0</v>
      </c>
      <c r="E351" s="145">
        <f>E352</f>
        <v>0</v>
      </c>
      <c r="F351" s="148" t="str">
        <f t="shared" si="5"/>
        <v>-</v>
      </c>
    </row>
    <row r="352" spans="1:6" s="8" customFormat="1">
      <c r="A352" s="143">
        <v>741</v>
      </c>
      <c r="B352" s="144" t="s">
        <v>2926</v>
      </c>
      <c r="C352" s="317">
        <v>340</v>
      </c>
      <c r="D352" s="147"/>
      <c r="E352" s="147"/>
      <c r="F352" s="146" t="str">
        <f t="shared" si="5"/>
        <v>-</v>
      </c>
    </row>
    <row r="353" spans="1:6" s="8" customFormat="1">
      <c r="A353" s="143">
        <v>4</v>
      </c>
      <c r="B353" s="144" t="s">
        <v>3426</v>
      </c>
      <c r="C353" s="317">
        <v>341</v>
      </c>
      <c r="D353" s="145">
        <f>D354+D366+D399+D403+D405</f>
        <v>89953</v>
      </c>
      <c r="E353" s="145">
        <f>E354+E366+E399+E403+E405</f>
        <v>218668</v>
      </c>
      <c r="F353" s="148">
        <f t="shared" si="5"/>
        <v>243.09139217146733</v>
      </c>
    </row>
    <row r="354" spans="1:6" s="8" customFormat="1">
      <c r="A354" s="143">
        <v>41</v>
      </c>
      <c r="B354" s="144" t="s">
        <v>3427</v>
      </c>
      <c r="C354" s="317">
        <v>342</v>
      </c>
      <c r="D354" s="145">
        <f>D355+D359</f>
        <v>0</v>
      </c>
      <c r="E354" s="145">
        <f>E355+E359</f>
        <v>0</v>
      </c>
      <c r="F354" s="148" t="str">
        <f t="shared" si="5"/>
        <v>-</v>
      </c>
    </row>
    <row r="355" spans="1:6" s="8" customFormat="1">
      <c r="A355" s="143">
        <v>411</v>
      </c>
      <c r="B355" s="144" t="s">
        <v>3428</v>
      </c>
      <c r="C355" s="317">
        <v>343</v>
      </c>
      <c r="D355" s="145">
        <f>SUM(D356:D358)</f>
        <v>0</v>
      </c>
      <c r="E355" s="145">
        <f>SUM(E356:E358)</f>
        <v>0</v>
      </c>
      <c r="F355" s="148" t="str">
        <f t="shared" si="5"/>
        <v>-</v>
      </c>
    </row>
    <row r="356" spans="1:6" s="8" customFormat="1">
      <c r="A356" s="143">
        <v>4111</v>
      </c>
      <c r="B356" s="144" t="s">
        <v>3755</v>
      </c>
      <c r="C356" s="317">
        <v>344</v>
      </c>
      <c r="D356" s="147"/>
      <c r="E356" s="147"/>
      <c r="F356" s="146" t="str">
        <f t="shared" si="5"/>
        <v>-</v>
      </c>
    </row>
    <row r="357" spans="1:6" s="8" customFormat="1">
      <c r="A357" s="143">
        <v>4112</v>
      </c>
      <c r="B357" s="144" t="s">
        <v>3750</v>
      </c>
      <c r="C357" s="317">
        <v>345</v>
      </c>
      <c r="D357" s="147"/>
      <c r="E357" s="147"/>
      <c r="F357" s="146" t="str">
        <f t="shared" si="5"/>
        <v>-</v>
      </c>
    </row>
    <row r="358" spans="1:6" s="8" customFormat="1">
      <c r="A358" s="143">
        <v>4113</v>
      </c>
      <c r="B358" s="144" t="s">
        <v>1268</v>
      </c>
      <c r="C358" s="317">
        <v>346</v>
      </c>
      <c r="D358" s="147"/>
      <c r="E358" s="147"/>
      <c r="F358" s="146" t="str">
        <f t="shared" si="5"/>
        <v>-</v>
      </c>
    </row>
    <row r="359" spans="1:6" s="8" customFormat="1">
      <c r="A359" s="143">
        <v>412</v>
      </c>
      <c r="B359" s="144" t="s">
        <v>3429</v>
      </c>
      <c r="C359" s="317">
        <v>347</v>
      </c>
      <c r="D359" s="145">
        <f>SUM(D360:D365)</f>
        <v>0</v>
      </c>
      <c r="E359" s="145">
        <f>SUM(E360:E365)</f>
        <v>0</v>
      </c>
      <c r="F359" s="148" t="str">
        <f t="shared" si="5"/>
        <v>-</v>
      </c>
    </row>
    <row r="360" spans="1:6" s="8" customFormat="1">
      <c r="A360" s="143">
        <v>4121</v>
      </c>
      <c r="B360" s="144" t="s">
        <v>3752</v>
      </c>
      <c r="C360" s="317">
        <v>348</v>
      </c>
      <c r="D360" s="147"/>
      <c r="E360" s="147"/>
      <c r="F360" s="146" t="str">
        <f t="shared" si="5"/>
        <v>-</v>
      </c>
    </row>
    <row r="361" spans="1:6" s="8" customFormat="1">
      <c r="A361" s="143">
        <v>4122</v>
      </c>
      <c r="B361" s="144" t="s">
        <v>3753</v>
      </c>
      <c r="C361" s="317">
        <v>349</v>
      </c>
      <c r="D361" s="147"/>
      <c r="E361" s="147"/>
      <c r="F361" s="146" t="str">
        <f t="shared" si="5"/>
        <v>-</v>
      </c>
    </row>
    <row r="362" spans="1:6" s="8" customFormat="1">
      <c r="A362" s="143">
        <v>4123</v>
      </c>
      <c r="B362" s="144" t="s">
        <v>3754</v>
      </c>
      <c r="C362" s="317">
        <v>350</v>
      </c>
      <c r="D362" s="147"/>
      <c r="E362" s="147"/>
      <c r="F362" s="146" t="str">
        <f t="shared" si="5"/>
        <v>-</v>
      </c>
    </row>
    <row r="363" spans="1:6" s="8" customFormat="1">
      <c r="A363" s="143">
        <v>4124</v>
      </c>
      <c r="B363" s="144" t="s">
        <v>231</v>
      </c>
      <c r="C363" s="317">
        <v>351</v>
      </c>
      <c r="D363" s="147"/>
      <c r="E363" s="147"/>
      <c r="F363" s="146" t="str">
        <f t="shared" si="5"/>
        <v>-</v>
      </c>
    </row>
    <row r="364" spans="1:6" s="8" customFormat="1">
      <c r="A364" s="143">
        <v>4125</v>
      </c>
      <c r="B364" s="144" t="s">
        <v>2778</v>
      </c>
      <c r="C364" s="317">
        <v>352</v>
      </c>
      <c r="D364" s="147"/>
      <c r="E364" s="147"/>
      <c r="F364" s="146" t="str">
        <f t="shared" si="5"/>
        <v>-</v>
      </c>
    </row>
    <row r="365" spans="1:6" s="8" customFormat="1">
      <c r="A365" s="143">
        <v>4126</v>
      </c>
      <c r="B365" s="144" t="s">
        <v>1760</v>
      </c>
      <c r="C365" s="317">
        <v>353</v>
      </c>
      <c r="D365" s="147"/>
      <c r="E365" s="147"/>
      <c r="F365" s="146" t="str">
        <f t="shared" ref="F365:F421" si="6">IF(D365&lt;&gt;0,IF(E365/D365&gt;=100,"&gt;&gt;100",E365/D365*100),"-")</f>
        <v>-</v>
      </c>
    </row>
    <row r="366" spans="1:6" s="8" customFormat="1">
      <c r="A366" s="143">
        <v>42</v>
      </c>
      <c r="B366" s="149" t="s">
        <v>3430</v>
      </c>
      <c r="C366" s="317">
        <v>354</v>
      </c>
      <c r="D366" s="145">
        <f>D367+D372+D381+D386+D391+D394</f>
        <v>89953</v>
      </c>
      <c r="E366" s="145">
        <f>E367+E372+E381+E386+E391+E394</f>
        <v>218668</v>
      </c>
      <c r="F366" s="148">
        <f t="shared" si="6"/>
        <v>243.09139217146733</v>
      </c>
    </row>
    <row r="367" spans="1:6" s="8" customFormat="1">
      <c r="A367" s="143">
        <v>421</v>
      </c>
      <c r="B367" s="144" t="s">
        <v>2427</v>
      </c>
      <c r="C367" s="317">
        <v>355</v>
      </c>
      <c r="D367" s="145">
        <f>SUM(D368:D371)</f>
        <v>0</v>
      </c>
      <c r="E367" s="145">
        <f>SUM(E368:E371)</f>
        <v>18750</v>
      </c>
      <c r="F367" s="148" t="str">
        <f t="shared" si="6"/>
        <v>-</v>
      </c>
    </row>
    <row r="368" spans="1:6" s="8" customFormat="1">
      <c r="A368" s="143">
        <v>4211</v>
      </c>
      <c r="B368" s="144" t="s">
        <v>139</v>
      </c>
      <c r="C368" s="317">
        <v>356</v>
      </c>
      <c r="D368" s="147"/>
      <c r="E368" s="147"/>
      <c r="F368" s="146" t="str">
        <f t="shared" si="6"/>
        <v>-</v>
      </c>
    </row>
    <row r="369" spans="1:6" s="8" customFormat="1">
      <c r="A369" s="143">
        <v>4212</v>
      </c>
      <c r="B369" s="144" t="s">
        <v>140</v>
      </c>
      <c r="C369" s="317">
        <v>357</v>
      </c>
      <c r="D369" s="147"/>
      <c r="E369" s="147">
        <v>18750</v>
      </c>
      <c r="F369" s="146" t="str">
        <f t="shared" si="6"/>
        <v>-</v>
      </c>
    </row>
    <row r="370" spans="1:6" s="8" customFormat="1">
      <c r="A370" s="143">
        <v>4213</v>
      </c>
      <c r="B370" s="144" t="s">
        <v>3284</v>
      </c>
      <c r="C370" s="317">
        <v>358</v>
      </c>
      <c r="D370" s="147"/>
      <c r="E370" s="147"/>
      <c r="F370" s="146" t="str">
        <f t="shared" si="6"/>
        <v>-</v>
      </c>
    </row>
    <row r="371" spans="1:6" s="8" customFormat="1">
      <c r="A371" s="143">
        <v>4214</v>
      </c>
      <c r="B371" s="144" t="s">
        <v>141</v>
      </c>
      <c r="C371" s="317">
        <v>359</v>
      </c>
      <c r="D371" s="147"/>
      <c r="E371" s="147"/>
      <c r="F371" s="146" t="str">
        <f t="shared" si="6"/>
        <v>-</v>
      </c>
    </row>
    <row r="372" spans="1:6" s="8" customFormat="1">
      <c r="A372" s="143">
        <v>422</v>
      </c>
      <c r="B372" s="144" t="s">
        <v>2428</v>
      </c>
      <c r="C372" s="317">
        <v>360</v>
      </c>
      <c r="D372" s="145">
        <f>SUM(D373:D380)</f>
        <v>55093</v>
      </c>
      <c r="E372" s="145">
        <f>SUM(E373:E380)</f>
        <v>136786</v>
      </c>
      <c r="F372" s="148">
        <f t="shared" si="6"/>
        <v>248.28199589784546</v>
      </c>
    </row>
    <row r="373" spans="1:6" s="8" customFormat="1">
      <c r="A373" s="143">
        <v>4221</v>
      </c>
      <c r="B373" s="144" t="s">
        <v>3188</v>
      </c>
      <c r="C373" s="317">
        <v>361</v>
      </c>
      <c r="D373" s="147">
        <v>40789</v>
      </c>
      <c r="E373" s="147">
        <v>71716</v>
      </c>
      <c r="F373" s="146">
        <f t="shared" si="6"/>
        <v>175.82191277059991</v>
      </c>
    </row>
    <row r="374" spans="1:6" s="8" customFormat="1">
      <c r="A374" s="143">
        <v>4222</v>
      </c>
      <c r="B374" s="144" t="s">
        <v>3211</v>
      </c>
      <c r="C374" s="317">
        <v>362</v>
      </c>
      <c r="D374" s="147"/>
      <c r="E374" s="147"/>
      <c r="F374" s="146" t="str">
        <f t="shared" si="6"/>
        <v>-</v>
      </c>
    </row>
    <row r="375" spans="1:6" s="8" customFormat="1">
      <c r="A375" s="143">
        <v>4223</v>
      </c>
      <c r="B375" s="144" t="s">
        <v>3190</v>
      </c>
      <c r="C375" s="317">
        <v>363</v>
      </c>
      <c r="D375" s="147"/>
      <c r="E375" s="147">
        <v>8126</v>
      </c>
      <c r="F375" s="146" t="str">
        <f t="shared" si="6"/>
        <v>-</v>
      </c>
    </row>
    <row r="376" spans="1:6" s="8" customFormat="1">
      <c r="A376" s="143">
        <v>4224</v>
      </c>
      <c r="B376" s="144" t="s">
        <v>3191</v>
      </c>
      <c r="C376" s="317">
        <v>364</v>
      </c>
      <c r="D376" s="147"/>
      <c r="E376" s="147"/>
      <c r="F376" s="146" t="str">
        <f t="shared" si="6"/>
        <v>-</v>
      </c>
    </row>
    <row r="377" spans="1:6" s="8" customFormat="1">
      <c r="A377" s="143">
        <v>4225</v>
      </c>
      <c r="B377" s="144" t="s">
        <v>3192</v>
      </c>
      <c r="C377" s="317">
        <v>365</v>
      </c>
      <c r="D377" s="147">
        <v>2698</v>
      </c>
      <c r="E377" s="147">
        <v>2475</v>
      </c>
      <c r="F377" s="146">
        <f t="shared" si="6"/>
        <v>91.734618235730167</v>
      </c>
    </row>
    <row r="378" spans="1:6" s="8" customFormat="1">
      <c r="A378" s="143">
        <v>4226</v>
      </c>
      <c r="B378" s="144" t="s">
        <v>3193</v>
      </c>
      <c r="C378" s="317">
        <v>366</v>
      </c>
      <c r="D378" s="147">
        <v>11606</v>
      </c>
      <c r="E378" s="147">
        <v>5302</v>
      </c>
      <c r="F378" s="146">
        <f t="shared" si="6"/>
        <v>45.683267275547131</v>
      </c>
    </row>
    <row r="379" spans="1:6" s="8" customFormat="1">
      <c r="A379" s="143">
        <v>4227</v>
      </c>
      <c r="B379" s="149" t="s">
        <v>3194</v>
      </c>
      <c r="C379" s="317">
        <v>367</v>
      </c>
      <c r="D379" s="147"/>
      <c r="E379" s="147">
        <v>49167</v>
      </c>
      <c r="F379" s="146" t="str">
        <f t="shared" si="6"/>
        <v>-</v>
      </c>
    </row>
    <row r="380" spans="1:6" s="8" customFormat="1">
      <c r="A380" s="143" t="s">
        <v>2009</v>
      </c>
      <c r="B380" s="149" t="s">
        <v>3345</v>
      </c>
      <c r="C380" s="317">
        <v>368</v>
      </c>
      <c r="D380" s="147"/>
      <c r="E380" s="147"/>
      <c r="F380" s="146" t="str">
        <f t="shared" si="6"/>
        <v>-</v>
      </c>
    </row>
    <row r="381" spans="1:6" s="8" customFormat="1">
      <c r="A381" s="143">
        <v>423</v>
      </c>
      <c r="B381" s="144" t="s">
        <v>2429</v>
      </c>
      <c r="C381" s="317">
        <v>369</v>
      </c>
      <c r="D381" s="145">
        <f>SUM(D382:D385)</f>
        <v>0</v>
      </c>
      <c r="E381" s="145">
        <f>SUM(E382:E385)</f>
        <v>0</v>
      </c>
      <c r="F381" s="148" t="str">
        <f t="shared" si="6"/>
        <v>-</v>
      </c>
    </row>
    <row r="382" spans="1:6" s="8" customFormat="1">
      <c r="A382" s="143">
        <v>4231</v>
      </c>
      <c r="B382" s="144" t="s">
        <v>3195</v>
      </c>
      <c r="C382" s="317">
        <v>370</v>
      </c>
      <c r="D382" s="147"/>
      <c r="E382" s="147"/>
      <c r="F382" s="146" t="str">
        <f t="shared" si="6"/>
        <v>-</v>
      </c>
    </row>
    <row r="383" spans="1:6" s="8" customFormat="1">
      <c r="A383" s="143">
        <v>4232</v>
      </c>
      <c r="B383" s="144" t="s">
        <v>3196</v>
      </c>
      <c r="C383" s="317">
        <v>371</v>
      </c>
      <c r="D383" s="147"/>
      <c r="E383" s="147"/>
      <c r="F383" s="146" t="str">
        <f t="shared" si="6"/>
        <v>-</v>
      </c>
    </row>
    <row r="384" spans="1:6" s="8" customFormat="1">
      <c r="A384" s="143">
        <v>4233</v>
      </c>
      <c r="B384" s="144" t="s">
        <v>2424</v>
      </c>
      <c r="C384" s="317">
        <v>372</v>
      </c>
      <c r="D384" s="147"/>
      <c r="E384" s="147"/>
      <c r="F384" s="146" t="str">
        <f t="shared" si="6"/>
        <v>-</v>
      </c>
    </row>
    <row r="385" spans="1:6" s="8" customFormat="1">
      <c r="A385" s="143">
        <v>4234</v>
      </c>
      <c r="B385" s="149" t="s">
        <v>3896</v>
      </c>
      <c r="C385" s="317">
        <v>373</v>
      </c>
      <c r="D385" s="147"/>
      <c r="E385" s="147"/>
      <c r="F385" s="146" t="str">
        <f t="shared" si="6"/>
        <v>-</v>
      </c>
    </row>
    <row r="386" spans="1:6" s="8" customFormat="1">
      <c r="A386" s="143">
        <v>424</v>
      </c>
      <c r="B386" s="144" t="s">
        <v>2430</v>
      </c>
      <c r="C386" s="317">
        <v>374</v>
      </c>
      <c r="D386" s="145">
        <f>SUM(D387:D390)</f>
        <v>34860</v>
      </c>
      <c r="E386" s="145">
        <f>SUM(E387:E390)</f>
        <v>63132</v>
      </c>
      <c r="F386" s="148">
        <f t="shared" si="6"/>
        <v>181.10154905335628</v>
      </c>
    </row>
    <row r="387" spans="1:6" s="8" customFormat="1">
      <c r="A387" s="143">
        <v>4241</v>
      </c>
      <c r="B387" s="144" t="s">
        <v>3288</v>
      </c>
      <c r="C387" s="317">
        <v>375</v>
      </c>
      <c r="D387" s="147">
        <v>34860</v>
      </c>
      <c r="E387" s="147">
        <v>63132</v>
      </c>
      <c r="F387" s="146">
        <f t="shared" si="6"/>
        <v>181.10154905335628</v>
      </c>
    </row>
    <row r="388" spans="1:6" s="8" customFormat="1">
      <c r="A388" s="143">
        <v>4242</v>
      </c>
      <c r="B388" s="144" t="s">
        <v>3286</v>
      </c>
      <c r="C388" s="317">
        <v>376</v>
      </c>
      <c r="D388" s="147"/>
      <c r="E388" s="147"/>
      <c r="F388" s="146" t="str">
        <f t="shared" si="6"/>
        <v>-</v>
      </c>
    </row>
    <row r="389" spans="1:6" s="8" customFormat="1">
      <c r="A389" s="143">
        <v>4243</v>
      </c>
      <c r="B389" s="144" t="s">
        <v>2595</v>
      </c>
      <c r="C389" s="317">
        <v>377</v>
      </c>
      <c r="D389" s="147"/>
      <c r="E389" s="147"/>
      <c r="F389" s="146" t="str">
        <f t="shared" si="6"/>
        <v>-</v>
      </c>
    </row>
    <row r="390" spans="1:6" s="8" customFormat="1">
      <c r="A390" s="143">
        <v>4244</v>
      </c>
      <c r="B390" s="144" t="s">
        <v>2596</v>
      </c>
      <c r="C390" s="317">
        <v>378</v>
      </c>
      <c r="D390" s="147"/>
      <c r="E390" s="147"/>
      <c r="F390" s="146" t="str">
        <f t="shared" si="6"/>
        <v>-</v>
      </c>
    </row>
    <row r="391" spans="1:6" s="8" customFormat="1">
      <c r="A391" s="143">
        <v>425</v>
      </c>
      <c r="B391" s="144" t="s">
        <v>2431</v>
      </c>
      <c r="C391" s="317">
        <v>379</v>
      </c>
      <c r="D391" s="145">
        <f>SUM(D392:D393)</f>
        <v>0</v>
      </c>
      <c r="E391" s="145">
        <f>SUM(E392:E393)</f>
        <v>0</v>
      </c>
      <c r="F391" s="148" t="str">
        <f t="shared" si="6"/>
        <v>-</v>
      </c>
    </row>
    <row r="392" spans="1:6" s="8" customFormat="1">
      <c r="A392" s="143">
        <v>4251</v>
      </c>
      <c r="B392" s="144" t="s">
        <v>3212</v>
      </c>
      <c r="C392" s="317">
        <v>380</v>
      </c>
      <c r="D392" s="147"/>
      <c r="E392" s="147"/>
      <c r="F392" s="146" t="str">
        <f t="shared" si="6"/>
        <v>-</v>
      </c>
    </row>
    <row r="393" spans="1:6" s="8" customFormat="1">
      <c r="A393" s="143">
        <v>4252</v>
      </c>
      <c r="B393" s="144" t="s">
        <v>2553</v>
      </c>
      <c r="C393" s="317">
        <v>381</v>
      </c>
      <c r="D393" s="147"/>
      <c r="E393" s="147"/>
      <c r="F393" s="146" t="str">
        <f t="shared" si="6"/>
        <v>-</v>
      </c>
    </row>
    <row r="394" spans="1:6" s="8" customFormat="1">
      <c r="A394" s="143">
        <v>426</v>
      </c>
      <c r="B394" s="144" t="s">
        <v>2432</v>
      </c>
      <c r="C394" s="317">
        <v>382</v>
      </c>
      <c r="D394" s="145">
        <f>SUM(D395:D398)</f>
        <v>0</v>
      </c>
      <c r="E394" s="145">
        <f>SUM(E395:E398)</f>
        <v>0</v>
      </c>
      <c r="F394" s="148" t="str">
        <f t="shared" si="6"/>
        <v>-</v>
      </c>
    </row>
    <row r="395" spans="1:6" s="8" customFormat="1">
      <c r="A395" s="143">
        <v>4261</v>
      </c>
      <c r="B395" s="144" t="s">
        <v>3287</v>
      </c>
      <c r="C395" s="317">
        <v>383</v>
      </c>
      <c r="D395" s="147"/>
      <c r="E395" s="147"/>
      <c r="F395" s="146" t="str">
        <f t="shared" si="6"/>
        <v>-</v>
      </c>
    </row>
    <row r="396" spans="1:6" s="8" customFormat="1">
      <c r="A396" s="143">
        <v>4262</v>
      </c>
      <c r="B396" s="144" t="s">
        <v>4044</v>
      </c>
      <c r="C396" s="317">
        <v>384</v>
      </c>
      <c r="D396" s="147"/>
      <c r="E396" s="147"/>
      <c r="F396" s="146" t="str">
        <f t="shared" si="6"/>
        <v>-</v>
      </c>
    </row>
    <row r="397" spans="1:6" s="8" customFormat="1">
      <c r="A397" s="143">
        <v>4263</v>
      </c>
      <c r="B397" s="144" t="s">
        <v>4045</v>
      </c>
      <c r="C397" s="317">
        <v>385</v>
      </c>
      <c r="D397" s="147"/>
      <c r="E397" s="147"/>
      <c r="F397" s="146" t="str">
        <f t="shared" si="6"/>
        <v>-</v>
      </c>
    </row>
    <row r="398" spans="1:6" s="8" customFormat="1">
      <c r="A398" s="143">
        <v>4264</v>
      </c>
      <c r="B398" s="144" t="s">
        <v>4046</v>
      </c>
      <c r="C398" s="317">
        <v>386</v>
      </c>
      <c r="D398" s="147"/>
      <c r="E398" s="147"/>
      <c r="F398" s="146" t="str">
        <f t="shared" si="6"/>
        <v>-</v>
      </c>
    </row>
    <row r="399" spans="1:6" s="8" customFormat="1">
      <c r="A399" s="143">
        <v>43</v>
      </c>
      <c r="B399" s="144" t="s">
        <v>2433</v>
      </c>
      <c r="C399" s="317">
        <v>387</v>
      </c>
      <c r="D399" s="145">
        <f>D400</f>
        <v>0</v>
      </c>
      <c r="E399" s="145">
        <f>E400</f>
        <v>0</v>
      </c>
      <c r="F399" s="148" t="str">
        <f t="shared" si="6"/>
        <v>-</v>
      </c>
    </row>
    <row r="400" spans="1:6" s="8" customFormat="1">
      <c r="A400" s="143">
        <v>431</v>
      </c>
      <c r="B400" s="144" t="s">
        <v>2434</v>
      </c>
      <c r="C400" s="317">
        <v>388</v>
      </c>
      <c r="D400" s="145">
        <f>SUM(D401:D402)</f>
        <v>0</v>
      </c>
      <c r="E400" s="145">
        <f>SUM(E401:E402)</f>
        <v>0</v>
      </c>
      <c r="F400" s="148" t="str">
        <f t="shared" si="6"/>
        <v>-</v>
      </c>
    </row>
    <row r="401" spans="1:6" s="8" customFormat="1">
      <c r="A401" s="143">
        <v>4311</v>
      </c>
      <c r="B401" s="144" t="s">
        <v>4047</v>
      </c>
      <c r="C401" s="317">
        <v>389</v>
      </c>
      <c r="D401" s="147"/>
      <c r="E401" s="147"/>
      <c r="F401" s="146" t="str">
        <f t="shared" si="6"/>
        <v>-</v>
      </c>
    </row>
    <row r="402" spans="1:6" s="8" customFormat="1">
      <c r="A402" s="143">
        <v>4312</v>
      </c>
      <c r="B402" s="144" t="s">
        <v>4048</v>
      </c>
      <c r="C402" s="317">
        <v>390</v>
      </c>
      <c r="D402" s="147"/>
      <c r="E402" s="147"/>
      <c r="F402" s="146" t="str">
        <f t="shared" si="6"/>
        <v>-</v>
      </c>
    </row>
    <row r="403" spans="1:6" s="8" customFormat="1">
      <c r="A403" s="143">
        <v>44</v>
      </c>
      <c r="B403" s="144" t="s">
        <v>2435</v>
      </c>
      <c r="C403" s="317">
        <v>391</v>
      </c>
      <c r="D403" s="145">
        <f>D404</f>
        <v>0</v>
      </c>
      <c r="E403" s="145">
        <f>E404</f>
        <v>0</v>
      </c>
      <c r="F403" s="148" t="str">
        <f t="shared" si="6"/>
        <v>-</v>
      </c>
    </row>
    <row r="404" spans="1:6" s="8" customFormat="1">
      <c r="A404" s="143">
        <v>441</v>
      </c>
      <c r="B404" s="144" t="s">
        <v>2436</v>
      </c>
      <c r="C404" s="317">
        <v>392</v>
      </c>
      <c r="D404" s="147"/>
      <c r="E404" s="147"/>
      <c r="F404" s="146" t="str">
        <f t="shared" si="6"/>
        <v>-</v>
      </c>
    </row>
    <row r="405" spans="1:6" s="8" customFormat="1">
      <c r="A405" s="143">
        <v>45</v>
      </c>
      <c r="B405" s="144" t="s">
        <v>2437</v>
      </c>
      <c r="C405" s="317">
        <v>393</v>
      </c>
      <c r="D405" s="145">
        <f>SUM(D406:D409)</f>
        <v>0</v>
      </c>
      <c r="E405" s="145">
        <f>SUM(E406:E409)</f>
        <v>0</v>
      </c>
      <c r="F405" s="148" t="str">
        <f t="shared" si="6"/>
        <v>-</v>
      </c>
    </row>
    <row r="406" spans="1:6" s="8" customFormat="1">
      <c r="A406" s="143">
        <v>451</v>
      </c>
      <c r="B406" s="144" t="s">
        <v>1505</v>
      </c>
      <c r="C406" s="317">
        <v>394</v>
      </c>
      <c r="D406" s="147"/>
      <c r="E406" s="147"/>
      <c r="F406" s="146" t="str">
        <f t="shared" si="6"/>
        <v>-</v>
      </c>
    </row>
    <row r="407" spans="1:6" s="8" customFormat="1">
      <c r="A407" s="143">
        <v>452</v>
      </c>
      <c r="B407" s="144" t="s">
        <v>2967</v>
      </c>
      <c r="C407" s="317">
        <v>395</v>
      </c>
      <c r="D407" s="147"/>
      <c r="E407" s="147"/>
      <c r="F407" s="146" t="str">
        <f t="shared" si="6"/>
        <v>-</v>
      </c>
    </row>
    <row r="408" spans="1:6" s="8" customFormat="1">
      <c r="A408" s="143">
        <v>453</v>
      </c>
      <c r="B408" s="144" t="s">
        <v>2968</v>
      </c>
      <c r="C408" s="317">
        <v>396</v>
      </c>
      <c r="D408" s="147"/>
      <c r="E408" s="147"/>
      <c r="F408" s="146" t="str">
        <f t="shared" si="6"/>
        <v>-</v>
      </c>
    </row>
    <row r="409" spans="1:6" s="8" customFormat="1">
      <c r="A409" s="143">
        <v>454</v>
      </c>
      <c r="B409" s="144" t="s">
        <v>2969</v>
      </c>
      <c r="C409" s="317">
        <v>397</v>
      </c>
      <c r="D409" s="147"/>
      <c r="E409" s="147"/>
      <c r="F409" s="146" t="str">
        <f t="shared" si="6"/>
        <v>-</v>
      </c>
    </row>
    <row r="410" spans="1:6" s="8" customFormat="1">
      <c r="A410" s="143" t="s">
        <v>558</v>
      </c>
      <c r="B410" s="144" t="s">
        <v>3639</v>
      </c>
      <c r="C410" s="317">
        <v>398</v>
      </c>
      <c r="D410" s="145">
        <f>IF(D301&gt;=D353, D301-D353, 0)</f>
        <v>0</v>
      </c>
      <c r="E410" s="145">
        <f>IF(E301&gt;=E353, E301-E353, 0)</f>
        <v>0</v>
      </c>
      <c r="F410" s="148" t="str">
        <f t="shared" si="6"/>
        <v>-</v>
      </c>
    </row>
    <row r="411" spans="1:6" s="8" customFormat="1">
      <c r="A411" s="143" t="s">
        <v>558</v>
      </c>
      <c r="B411" s="144" t="s">
        <v>2438</v>
      </c>
      <c r="C411" s="317">
        <v>399</v>
      </c>
      <c r="D411" s="145">
        <f>IF(D353&gt;=D301, D353-D301, 0)</f>
        <v>89953</v>
      </c>
      <c r="E411" s="145">
        <f>IF(E353&gt;=E301, E353-E301, 0)</f>
        <v>218668</v>
      </c>
      <c r="F411" s="148">
        <f t="shared" si="6"/>
        <v>243.09139217146733</v>
      </c>
    </row>
    <row r="412" spans="1:6" s="8" customFormat="1">
      <c r="A412" s="143">
        <v>92212</v>
      </c>
      <c r="B412" s="144" t="s">
        <v>2971</v>
      </c>
      <c r="C412" s="317">
        <v>400</v>
      </c>
      <c r="D412" s="147"/>
      <c r="E412" s="147"/>
      <c r="F412" s="146" t="str">
        <f t="shared" si="6"/>
        <v>-</v>
      </c>
    </row>
    <row r="413" spans="1:6" s="8" customFormat="1">
      <c r="A413" s="143">
        <v>92222</v>
      </c>
      <c r="B413" s="144" t="s">
        <v>1758</v>
      </c>
      <c r="C413" s="317">
        <v>401</v>
      </c>
      <c r="D413" s="147">
        <v>0</v>
      </c>
      <c r="E413" s="147">
        <v>0</v>
      </c>
      <c r="F413" s="146" t="str">
        <f t="shared" si="6"/>
        <v>-</v>
      </c>
    </row>
    <row r="414" spans="1:6" s="8" customFormat="1">
      <c r="A414" s="143">
        <v>97</v>
      </c>
      <c r="B414" s="144" t="s">
        <v>3694</v>
      </c>
      <c r="C414" s="317">
        <v>402</v>
      </c>
      <c r="D414" s="147"/>
      <c r="E414" s="147"/>
      <c r="F414" s="146" t="str">
        <f t="shared" si="6"/>
        <v>-</v>
      </c>
    </row>
    <row r="415" spans="1:6" s="8" customFormat="1">
      <c r="A415" s="143" t="s">
        <v>558</v>
      </c>
      <c r="B415" s="144" t="s">
        <v>2439</v>
      </c>
      <c r="C415" s="317">
        <v>403</v>
      </c>
      <c r="D415" s="145">
        <f>D12+D301</f>
        <v>3849649</v>
      </c>
      <c r="E415" s="145">
        <f>E12+E301</f>
        <v>3709766</v>
      </c>
      <c r="F415" s="148">
        <f t="shared" si="6"/>
        <v>96.366344048509362</v>
      </c>
    </row>
    <row r="416" spans="1:6" s="8" customFormat="1">
      <c r="A416" s="143" t="s">
        <v>558</v>
      </c>
      <c r="B416" s="144" t="s">
        <v>2440</v>
      </c>
      <c r="C416" s="317">
        <v>404</v>
      </c>
      <c r="D416" s="145">
        <f>D292+D353</f>
        <v>3824712</v>
      </c>
      <c r="E416" s="145">
        <f>E292+E353</f>
        <v>3591004</v>
      </c>
      <c r="F416" s="148">
        <f t="shared" si="6"/>
        <v>93.889526845419994</v>
      </c>
    </row>
    <row r="417" spans="1:6" s="8" customFormat="1">
      <c r="A417" s="143" t="s">
        <v>558</v>
      </c>
      <c r="B417" s="144" t="s">
        <v>2441</v>
      </c>
      <c r="C417" s="317">
        <v>405</v>
      </c>
      <c r="D417" s="145">
        <f>IF(D415&gt;=D416,D415-D416,0)</f>
        <v>24937</v>
      </c>
      <c r="E417" s="145">
        <f>IF(E415&gt;=E416,E415-E416,0)</f>
        <v>118762</v>
      </c>
      <c r="F417" s="148">
        <f t="shared" si="6"/>
        <v>476.24814532622207</v>
      </c>
    </row>
    <row r="418" spans="1:6" s="8" customFormat="1">
      <c r="A418" s="143" t="s">
        <v>558</v>
      </c>
      <c r="B418" s="144" t="s">
        <v>2442</v>
      </c>
      <c r="C418" s="317">
        <v>406</v>
      </c>
      <c r="D418" s="145">
        <f>IF(D416&gt;=D415,D416-D415,0)</f>
        <v>0</v>
      </c>
      <c r="E418" s="145">
        <f>IF(E416&gt;=E415,E416-E415,0)</f>
        <v>0</v>
      </c>
      <c r="F418" s="148" t="str">
        <f t="shared" si="6"/>
        <v>-</v>
      </c>
    </row>
    <row r="419" spans="1:6" s="8" customFormat="1">
      <c r="A419" s="156" t="s">
        <v>2128</v>
      </c>
      <c r="B419" s="149" t="s">
        <v>2443</v>
      </c>
      <c r="C419" s="317">
        <v>407</v>
      </c>
      <c r="D419" s="145">
        <f>IF(D295-D296+D412-D413&gt;=0,D295-D296+D412-D413,0)</f>
        <v>91298</v>
      </c>
      <c r="E419" s="145">
        <f>IF(E295-E296+E412-E413&gt;=0,E295-E296+E412-E413,0)</f>
        <v>135157</v>
      </c>
      <c r="F419" s="148">
        <f t="shared" si="6"/>
        <v>148.03938750027385</v>
      </c>
    </row>
    <row r="420" spans="1:6" s="8" customFormat="1">
      <c r="A420" s="156" t="s">
        <v>2128</v>
      </c>
      <c r="B420" s="144" t="s">
        <v>2444</v>
      </c>
      <c r="C420" s="317">
        <v>408</v>
      </c>
      <c r="D420" s="145">
        <f>IF(D296-D295+D413-D412&gt;=0,D296-D295+D413-D412,0)</f>
        <v>0</v>
      </c>
      <c r="E420" s="145">
        <f>IF(E296-E295+E413-E412&gt;=0,E296-E295+E413-E412,0)</f>
        <v>0</v>
      </c>
      <c r="F420" s="148" t="str">
        <f t="shared" si="6"/>
        <v>-</v>
      </c>
    </row>
    <row r="421" spans="1:6" s="8" customFormat="1">
      <c r="A421" s="152" t="s">
        <v>2129</v>
      </c>
      <c r="B421" s="153" t="s">
        <v>2445</v>
      </c>
      <c r="C421" s="320">
        <v>409</v>
      </c>
      <c r="D421" s="157">
        <f>D297+D414</f>
        <v>516</v>
      </c>
      <c r="E421" s="157">
        <f>E297+E414</f>
        <v>0</v>
      </c>
      <c r="F421" s="158">
        <f t="shared" si="6"/>
        <v>0</v>
      </c>
    </row>
    <row r="422" spans="1:6" s="8" customFormat="1" ht="15" customHeight="1">
      <c r="A422" s="422" t="s">
        <v>2446</v>
      </c>
      <c r="B422" s="423"/>
      <c r="C422" s="321"/>
      <c r="D422" s="141"/>
      <c r="E422" s="141"/>
      <c r="F422" s="142"/>
    </row>
    <row r="423" spans="1:6" s="8" customFormat="1">
      <c r="A423" s="143">
        <v>8</v>
      </c>
      <c r="B423" s="144" t="s">
        <v>2447</v>
      </c>
      <c r="C423" s="317">
        <v>410</v>
      </c>
      <c r="D423" s="145">
        <f>D424+D462+D475+D487+D518</f>
        <v>0</v>
      </c>
      <c r="E423" s="145">
        <f>E424+E462+E475+E487+E518</f>
        <v>0</v>
      </c>
      <c r="F423" s="148" t="str">
        <f t="shared" ref="F423:F486" si="7">IF(D423&lt;&gt;0,IF(E423/D423&gt;=100,"&gt;&gt;100",E423/D423*100),"-")</f>
        <v>-</v>
      </c>
    </row>
    <row r="424" spans="1:6" s="8" customFormat="1" ht="24">
      <c r="A424" s="143">
        <v>81</v>
      </c>
      <c r="B424" s="150" t="s">
        <v>2448</v>
      </c>
      <c r="C424" s="317">
        <v>411</v>
      </c>
      <c r="D424" s="145">
        <f>D425+D430+D433+D437+D438+D445+D450+D458</f>
        <v>0</v>
      </c>
      <c r="E424" s="145">
        <f>E425+E430+E433+E437+E438+E445+E450+E458</f>
        <v>0</v>
      </c>
      <c r="F424" s="148" t="str">
        <f t="shared" si="7"/>
        <v>-</v>
      </c>
    </row>
    <row r="425" spans="1:6" s="8" customFormat="1" ht="24">
      <c r="A425" s="143">
        <v>811</v>
      </c>
      <c r="B425" s="144" t="s">
        <v>1277</v>
      </c>
      <c r="C425" s="317">
        <v>412</v>
      </c>
      <c r="D425" s="145">
        <f>SUM(D426:D429)</f>
        <v>0</v>
      </c>
      <c r="E425" s="145">
        <f>SUM(E426:E429)</f>
        <v>0</v>
      </c>
      <c r="F425" s="148" t="str">
        <f t="shared" si="7"/>
        <v>-</v>
      </c>
    </row>
    <row r="426" spans="1:6" s="8" customFormat="1">
      <c r="A426" s="143">
        <v>8113</v>
      </c>
      <c r="B426" s="144" t="s">
        <v>1986</v>
      </c>
      <c r="C426" s="317">
        <v>413</v>
      </c>
      <c r="D426" s="147"/>
      <c r="E426" s="147"/>
      <c r="F426" s="146" t="str">
        <f t="shared" si="7"/>
        <v>-</v>
      </c>
    </row>
    <row r="427" spans="1:6" s="8" customFormat="1">
      <c r="A427" s="143">
        <v>8114</v>
      </c>
      <c r="B427" s="144" t="s">
        <v>1296</v>
      </c>
      <c r="C427" s="317">
        <v>414</v>
      </c>
      <c r="D427" s="147"/>
      <c r="E427" s="147"/>
      <c r="F427" s="146" t="str">
        <f t="shared" si="7"/>
        <v>-</v>
      </c>
    </row>
    <row r="428" spans="1:6" s="8" customFormat="1">
      <c r="A428" s="143">
        <v>8115</v>
      </c>
      <c r="B428" s="144" t="s">
        <v>1297</v>
      </c>
      <c r="C428" s="317">
        <v>415</v>
      </c>
      <c r="D428" s="147"/>
      <c r="E428" s="147"/>
      <c r="F428" s="146" t="str">
        <f t="shared" si="7"/>
        <v>-</v>
      </c>
    </row>
    <row r="429" spans="1:6" s="8" customFormat="1">
      <c r="A429" s="143">
        <v>8116</v>
      </c>
      <c r="B429" s="144" t="s">
        <v>1298</v>
      </c>
      <c r="C429" s="317">
        <v>416</v>
      </c>
      <c r="D429" s="147"/>
      <c r="E429" s="147"/>
      <c r="F429" s="146" t="str">
        <f t="shared" si="7"/>
        <v>-</v>
      </c>
    </row>
    <row r="430" spans="1:6" s="8" customFormat="1" ht="24">
      <c r="A430" s="143">
        <v>812</v>
      </c>
      <c r="B430" s="144" t="s">
        <v>1278</v>
      </c>
      <c r="C430" s="317">
        <v>417</v>
      </c>
      <c r="D430" s="145">
        <f>SUM(D431:D432)</f>
        <v>0</v>
      </c>
      <c r="E430" s="145">
        <f>SUM(E431:E432)</f>
        <v>0</v>
      </c>
      <c r="F430" s="148" t="str">
        <f t="shared" si="7"/>
        <v>-</v>
      </c>
    </row>
    <row r="431" spans="1:6" s="8" customFormat="1">
      <c r="A431" s="143">
        <v>8121</v>
      </c>
      <c r="B431" s="149" t="s">
        <v>888</v>
      </c>
      <c r="C431" s="317">
        <v>418</v>
      </c>
      <c r="D431" s="147"/>
      <c r="E431" s="147"/>
      <c r="F431" s="146" t="str">
        <f t="shared" si="7"/>
        <v>-</v>
      </c>
    </row>
    <row r="432" spans="1:6" s="8" customFormat="1">
      <c r="A432" s="143">
        <v>8122</v>
      </c>
      <c r="B432" s="149" t="s">
        <v>889</v>
      </c>
      <c r="C432" s="317">
        <v>419</v>
      </c>
      <c r="D432" s="147"/>
      <c r="E432" s="147"/>
      <c r="F432" s="146" t="str">
        <f t="shared" si="7"/>
        <v>-</v>
      </c>
    </row>
    <row r="433" spans="1:6" s="8" customFormat="1" ht="24">
      <c r="A433" s="143">
        <v>813</v>
      </c>
      <c r="B433" s="144" t="s">
        <v>1279</v>
      </c>
      <c r="C433" s="317">
        <v>420</v>
      </c>
      <c r="D433" s="145">
        <f>SUM(D434:D436)</f>
        <v>0</v>
      </c>
      <c r="E433" s="145">
        <f>SUM(E434:E436)</f>
        <v>0</v>
      </c>
      <c r="F433" s="148" t="str">
        <f t="shared" si="7"/>
        <v>-</v>
      </c>
    </row>
    <row r="434" spans="1:6" s="8" customFormat="1">
      <c r="A434" s="143">
        <v>8132</v>
      </c>
      <c r="B434" s="144" t="s">
        <v>3038</v>
      </c>
      <c r="C434" s="317">
        <v>421</v>
      </c>
      <c r="D434" s="147"/>
      <c r="E434" s="147"/>
      <c r="F434" s="146" t="str">
        <f t="shared" si="7"/>
        <v>-</v>
      </c>
    </row>
    <row r="435" spans="1:6" s="8" customFormat="1">
      <c r="A435" s="143">
        <v>8133</v>
      </c>
      <c r="B435" s="144" t="s">
        <v>323</v>
      </c>
      <c r="C435" s="317">
        <v>422</v>
      </c>
      <c r="D435" s="147"/>
      <c r="E435" s="147"/>
      <c r="F435" s="146" t="str">
        <f t="shared" si="7"/>
        <v>-</v>
      </c>
    </row>
    <row r="436" spans="1:6" s="8" customFormat="1">
      <c r="A436" s="143">
        <v>8134</v>
      </c>
      <c r="B436" s="144" t="s">
        <v>324</v>
      </c>
      <c r="C436" s="317">
        <v>423</v>
      </c>
      <c r="D436" s="147"/>
      <c r="E436" s="147"/>
      <c r="F436" s="146" t="str">
        <f t="shared" si="7"/>
        <v>-</v>
      </c>
    </row>
    <row r="437" spans="1:6" s="8" customFormat="1">
      <c r="A437" s="143">
        <v>814</v>
      </c>
      <c r="B437" s="149" t="s">
        <v>1280</v>
      </c>
      <c r="C437" s="317">
        <v>424</v>
      </c>
      <c r="D437" s="147"/>
      <c r="E437" s="147"/>
      <c r="F437" s="146" t="str">
        <f t="shared" si="7"/>
        <v>-</v>
      </c>
    </row>
    <row r="438" spans="1:6" s="8" customFormat="1" ht="24">
      <c r="A438" s="143">
        <v>815</v>
      </c>
      <c r="B438" s="144" t="s">
        <v>1281</v>
      </c>
      <c r="C438" s="317">
        <v>425</v>
      </c>
      <c r="D438" s="145">
        <f>SUM(D439:D444)</f>
        <v>0</v>
      </c>
      <c r="E438" s="145">
        <f>SUM(E439:E444)</f>
        <v>0</v>
      </c>
      <c r="F438" s="148" t="str">
        <f t="shared" si="7"/>
        <v>-</v>
      </c>
    </row>
    <row r="439" spans="1:6" s="8" customFormat="1">
      <c r="A439" s="143">
        <v>8153</v>
      </c>
      <c r="B439" s="144" t="s">
        <v>325</v>
      </c>
      <c r="C439" s="317">
        <v>426</v>
      </c>
      <c r="D439" s="147"/>
      <c r="E439" s="147"/>
      <c r="F439" s="146" t="str">
        <f t="shared" si="7"/>
        <v>-</v>
      </c>
    </row>
    <row r="440" spans="1:6" s="8" customFormat="1">
      <c r="A440" s="143">
        <v>8154</v>
      </c>
      <c r="B440" s="144" t="s">
        <v>326</v>
      </c>
      <c r="C440" s="317">
        <v>427</v>
      </c>
      <c r="D440" s="147"/>
      <c r="E440" s="147"/>
      <c r="F440" s="146" t="str">
        <f t="shared" si="7"/>
        <v>-</v>
      </c>
    </row>
    <row r="441" spans="1:6" s="8" customFormat="1">
      <c r="A441" s="143">
        <v>8155</v>
      </c>
      <c r="B441" s="144" t="s">
        <v>327</v>
      </c>
      <c r="C441" s="317">
        <v>428</v>
      </c>
      <c r="D441" s="147"/>
      <c r="E441" s="147"/>
      <c r="F441" s="146" t="str">
        <f t="shared" si="7"/>
        <v>-</v>
      </c>
    </row>
    <row r="442" spans="1:6" s="8" customFormat="1">
      <c r="A442" s="143">
        <v>8156</v>
      </c>
      <c r="B442" s="144" t="s">
        <v>328</v>
      </c>
      <c r="C442" s="317">
        <v>429</v>
      </c>
      <c r="D442" s="147"/>
      <c r="E442" s="147"/>
      <c r="F442" s="146" t="str">
        <f t="shared" si="7"/>
        <v>-</v>
      </c>
    </row>
    <row r="443" spans="1:6" s="8" customFormat="1">
      <c r="A443" s="143">
        <v>8157</v>
      </c>
      <c r="B443" s="144" t="s">
        <v>329</v>
      </c>
      <c r="C443" s="317">
        <v>430</v>
      </c>
      <c r="D443" s="147"/>
      <c r="E443" s="147"/>
      <c r="F443" s="146" t="str">
        <f t="shared" si="7"/>
        <v>-</v>
      </c>
    </row>
    <row r="444" spans="1:6" s="8" customFormat="1">
      <c r="A444" s="143">
        <v>8158</v>
      </c>
      <c r="B444" s="144" t="s">
        <v>2999</v>
      </c>
      <c r="C444" s="317">
        <v>431</v>
      </c>
      <c r="D444" s="147"/>
      <c r="E444" s="147"/>
      <c r="F444" s="146" t="str">
        <f t="shared" si="7"/>
        <v>-</v>
      </c>
    </row>
    <row r="445" spans="1:6" s="8" customFormat="1" ht="24">
      <c r="A445" s="143">
        <v>816</v>
      </c>
      <c r="B445" s="144" t="s">
        <v>1282</v>
      </c>
      <c r="C445" s="317">
        <v>432</v>
      </c>
      <c r="D445" s="145">
        <f>SUM(D446:D449)</f>
        <v>0</v>
      </c>
      <c r="E445" s="145">
        <f>SUM(E446:E449)</f>
        <v>0</v>
      </c>
      <c r="F445" s="148" t="str">
        <f t="shared" si="7"/>
        <v>-</v>
      </c>
    </row>
    <row r="446" spans="1:6" s="8" customFormat="1">
      <c r="A446" s="143">
        <v>8163</v>
      </c>
      <c r="B446" s="144" t="s">
        <v>3000</v>
      </c>
      <c r="C446" s="317">
        <v>433</v>
      </c>
      <c r="D446" s="147"/>
      <c r="E446" s="147"/>
      <c r="F446" s="146" t="str">
        <f t="shared" si="7"/>
        <v>-</v>
      </c>
    </row>
    <row r="447" spans="1:6" s="8" customFormat="1">
      <c r="A447" s="143">
        <v>8164</v>
      </c>
      <c r="B447" s="144" t="s">
        <v>3001</v>
      </c>
      <c r="C447" s="317">
        <v>434</v>
      </c>
      <c r="D447" s="147"/>
      <c r="E447" s="147"/>
      <c r="F447" s="146" t="str">
        <f t="shared" si="7"/>
        <v>-</v>
      </c>
    </row>
    <row r="448" spans="1:6" s="8" customFormat="1">
      <c r="A448" s="143">
        <v>8165</v>
      </c>
      <c r="B448" s="144" t="s">
        <v>3002</v>
      </c>
      <c r="C448" s="317">
        <v>435</v>
      </c>
      <c r="D448" s="147"/>
      <c r="E448" s="147"/>
      <c r="F448" s="146" t="str">
        <f t="shared" si="7"/>
        <v>-</v>
      </c>
    </row>
    <row r="449" spans="1:6" s="8" customFormat="1">
      <c r="A449" s="143">
        <v>8166</v>
      </c>
      <c r="B449" s="144" t="s">
        <v>571</v>
      </c>
      <c r="C449" s="317">
        <v>436</v>
      </c>
      <c r="D449" s="147"/>
      <c r="E449" s="147"/>
      <c r="F449" s="146" t="str">
        <f t="shared" si="7"/>
        <v>-</v>
      </c>
    </row>
    <row r="450" spans="1:6" s="8" customFormat="1">
      <c r="A450" s="143">
        <v>817</v>
      </c>
      <c r="B450" s="144" t="s">
        <v>1283</v>
      </c>
      <c r="C450" s="317">
        <v>437</v>
      </c>
      <c r="D450" s="145">
        <f>SUM(D451:D457)</f>
        <v>0</v>
      </c>
      <c r="E450" s="145">
        <f>SUM(E451:E457)</f>
        <v>0</v>
      </c>
      <c r="F450" s="148" t="str">
        <f t="shared" si="7"/>
        <v>-</v>
      </c>
    </row>
    <row r="451" spans="1:6" s="8" customFormat="1">
      <c r="A451" s="143">
        <v>8171</v>
      </c>
      <c r="B451" s="144" t="s">
        <v>3045</v>
      </c>
      <c r="C451" s="317">
        <v>438</v>
      </c>
      <c r="D451" s="147"/>
      <c r="E451" s="147"/>
      <c r="F451" s="146" t="str">
        <f t="shared" si="7"/>
        <v>-</v>
      </c>
    </row>
    <row r="452" spans="1:6" s="8" customFormat="1">
      <c r="A452" s="143">
        <v>8172</v>
      </c>
      <c r="B452" s="144" t="s">
        <v>3046</v>
      </c>
      <c r="C452" s="317">
        <v>439</v>
      </c>
      <c r="D452" s="147"/>
      <c r="E452" s="147"/>
      <c r="F452" s="146" t="str">
        <f t="shared" si="7"/>
        <v>-</v>
      </c>
    </row>
    <row r="453" spans="1:6" s="8" customFormat="1">
      <c r="A453" s="143">
        <v>8173</v>
      </c>
      <c r="B453" s="144" t="s">
        <v>3047</v>
      </c>
      <c r="C453" s="317">
        <v>440</v>
      </c>
      <c r="D453" s="147"/>
      <c r="E453" s="147"/>
      <c r="F453" s="146" t="str">
        <f t="shared" si="7"/>
        <v>-</v>
      </c>
    </row>
    <row r="454" spans="1:6" s="8" customFormat="1">
      <c r="A454" s="143">
        <v>8174</v>
      </c>
      <c r="B454" s="144" t="s">
        <v>3048</v>
      </c>
      <c r="C454" s="317">
        <v>441</v>
      </c>
      <c r="D454" s="147"/>
      <c r="E454" s="147"/>
      <c r="F454" s="146" t="str">
        <f t="shared" si="7"/>
        <v>-</v>
      </c>
    </row>
    <row r="455" spans="1:6" s="8" customFormat="1">
      <c r="A455" s="143">
        <v>8175</v>
      </c>
      <c r="B455" s="144" t="s">
        <v>3049</v>
      </c>
      <c r="C455" s="317">
        <v>442</v>
      </c>
      <c r="D455" s="147"/>
      <c r="E455" s="147"/>
      <c r="F455" s="146" t="str">
        <f t="shared" si="7"/>
        <v>-</v>
      </c>
    </row>
    <row r="456" spans="1:6" s="8" customFormat="1">
      <c r="A456" s="143">
        <v>8176</v>
      </c>
      <c r="B456" s="144" t="s">
        <v>3050</v>
      </c>
      <c r="C456" s="317">
        <v>443</v>
      </c>
      <c r="D456" s="147"/>
      <c r="E456" s="147"/>
      <c r="F456" s="146" t="str">
        <f t="shared" si="7"/>
        <v>-</v>
      </c>
    </row>
    <row r="457" spans="1:6" s="8" customFormat="1" ht="24">
      <c r="A457" s="143">
        <v>8177</v>
      </c>
      <c r="B457" s="150" t="s">
        <v>3051</v>
      </c>
      <c r="C457" s="317">
        <v>444</v>
      </c>
      <c r="D457" s="147"/>
      <c r="E457" s="147"/>
      <c r="F457" s="146" t="str">
        <f t="shared" si="7"/>
        <v>-</v>
      </c>
    </row>
    <row r="458" spans="1:6" s="8" customFormat="1">
      <c r="A458" s="143" t="s">
        <v>3674</v>
      </c>
      <c r="B458" s="149" t="s">
        <v>1284</v>
      </c>
      <c r="C458" s="317">
        <v>445</v>
      </c>
      <c r="D458" s="145">
        <f>SUM(D459:D461)</f>
        <v>0</v>
      </c>
      <c r="E458" s="145">
        <f>SUM(E459:E461)</f>
        <v>0</v>
      </c>
      <c r="F458" s="148" t="str">
        <f t="shared" si="7"/>
        <v>-</v>
      </c>
    </row>
    <row r="459" spans="1:6" s="8" customFormat="1">
      <c r="A459" s="143" t="s">
        <v>3675</v>
      </c>
      <c r="B459" s="149" t="s">
        <v>3676</v>
      </c>
      <c r="C459" s="317">
        <v>446</v>
      </c>
      <c r="D459" s="147"/>
      <c r="E459" s="147"/>
      <c r="F459" s="146" t="str">
        <f t="shared" si="7"/>
        <v>-</v>
      </c>
    </row>
    <row r="460" spans="1:6" s="8" customFormat="1">
      <c r="A460" s="143" t="s">
        <v>3677</v>
      </c>
      <c r="B460" s="149" t="s">
        <v>3678</v>
      </c>
      <c r="C460" s="317">
        <v>447</v>
      </c>
      <c r="D460" s="147"/>
      <c r="E460" s="147"/>
      <c r="F460" s="146" t="str">
        <f t="shared" si="7"/>
        <v>-</v>
      </c>
    </row>
    <row r="461" spans="1:6" s="8" customFormat="1">
      <c r="A461" s="143" t="s">
        <v>3679</v>
      </c>
      <c r="B461" s="149" t="s">
        <v>3680</v>
      </c>
      <c r="C461" s="317">
        <v>448</v>
      </c>
      <c r="D461" s="147"/>
      <c r="E461" s="147"/>
      <c r="F461" s="146" t="str">
        <f t="shared" si="7"/>
        <v>-</v>
      </c>
    </row>
    <row r="462" spans="1:6" s="8" customFormat="1">
      <c r="A462" s="143">
        <v>82</v>
      </c>
      <c r="B462" s="144" t="s">
        <v>1285</v>
      </c>
      <c r="C462" s="317">
        <v>449</v>
      </c>
      <c r="D462" s="145">
        <f>D463+D466+D469+D472</f>
        <v>0</v>
      </c>
      <c r="E462" s="145">
        <f>E463+E466+E469+E472</f>
        <v>0</v>
      </c>
      <c r="F462" s="148" t="str">
        <f t="shared" si="7"/>
        <v>-</v>
      </c>
    </row>
    <row r="463" spans="1:6" s="8" customFormat="1">
      <c r="A463" s="143">
        <v>821</v>
      </c>
      <c r="B463" s="144" t="s">
        <v>1286</v>
      </c>
      <c r="C463" s="317">
        <v>450</v>
      </c>
      <c r="D463" s="145">
        <f>SUM(D464:D465)</f>
        <v>0</v>
      </c>
      <c r="E463" s="145">
        <f>SUM(E464:E465)</f>
        <v>0</v>
      </c>
      <c r="F463" s="148" t="str">
        <f t="shared" si="7"/>
        <v>-</v>
      </c>
    </row>
    <row r="464" spans="1:6" s="8" customFormat="1">
      <c r="A464" s="143">
        <v>8211</v>
      </c>
      <c r="B464" s="144" t="s">
        <v>3052</v>
      </c>
      <c r="C464" s="317">
        <v>451</v>
      </c>
      <c r="D464" s="147"/>
      <c r="E464" s="147"/>
      <c r="F464" s="146" t="str">
        <f t="shared" si="7"/>
        <v>-</v>
      </c>
    </row>
    <row r="465" spans="1:6" s="8" customFormat="1">
      <c r="A465" s="143">
        <v>8212</v>
      </c>
      <c r="B465" s="144" t="s">
        <v>3053</v>
      </c>
      <c r="C465" s="317">
        <v>452</v>
      </c>
      <c r="D465" s="147"/>
      <c r="E465" s="147"/>
      <c r="F465" s="146" t="str">
        <f t="shared" si="7"/>
        <v>-</v>
      </c>
    </row>
    <row r="466" spans="1:6" s="8" customFormat="1">
      <c r="A466" s="143">
        <v>822</v>
      </c>
      <c r="B466" s="144" t="s">
        <v>1287</v>
      </c>
      <c r="C466" s="317">
        <v>453</v>
      </c>
      <c r="D466" s="145">
        <f>SUM(D467:D468)</f>
        <v>0</v>
      </c>
      <c r="E466" s="145">
        <f>SUM(E467:E468)</f>
        <v>0</v>
      </c>
      <c r="F466" s="148" t="str">
        <f t="shared" si="7"/>
        <v>-</v>
      </c>
    </row>
    <row r="467" spans="1:6" s="8" customFormat="1">
      <c r="A467" s="143">
        <v>8221</v>
      </c>
      <c r="B467" s="144" t="s">
        <v>3568</v>
      </c>
      <c r="C467" s="317">
        <v>454</v>
      </c>
      <c r="D467" s="147"/>
      <c r="E467" s="147"/>
      <c r="F467" s="146" t="str">
        <f t="shared" si="7"/>
        <v>-</v>
      </c>
    </row>
    <row r="468" spans="1:6" s="8" customFormat="1">
      <c r="A468" s="143">
        <v>8222</v>
      </c>
      <c r="B468" s="144" t="s">
        <v>147</v>
      </c>
      <c r="C468" s="317">
        <v>455</v>
      </c>
      <c r="D468" s="147"/>
      <c r="E468" s="147"/>
      <c r="F468" s="146" t="str">
        <f t="shared" si="7"/>
        <v>-</v>
      </c>
    </row>
    <row r="469" spans="1:6" s="8" customFormat="1">
      <c r="A469" s="143">
        <v>823</v>
      </c>
      <c r="B469" s="144" t="s">
        <v>1288</v>
      </c>
      <c r="C469" s="317">
        <v>456</v>
      </c>
      <c r="D469" s="145">
        <f>SUM(D470:D471)</f>
        <v>0</v>
      </c>
      <c r="E469" s="145">
        <f>SUM(E470:E471)</f>
        <v>0</v>
      </c>
      <c r="F469" s="148" t="str">
        <f t="shared" si="7"/>
        <v>-</v>
      </c>
    </row>
    <row r="470" spans="1:6" s="8" customFormat="1">
      <c r="A470" s="143">
        <v>8231</v>
      </c>
      <c r="B470" s="144" t="s">
        <v>636</v>
      </c>
      <c r="C470" s="317">
        <v>457</v>
      </c>
      <c r="D470" s="147"/>
      <c r="E470" s="147"/>
      <c r="F470" s="146" t="str">
        <f t="shared" si="7"/>
        <v>-</v>
      </c>
    </row>
    <row r="471" spans="1:6" s="8" customFormat="1">
      <c r="A471" s="143">
        <v>8232</v>
      </c>
      <c r="B471" s="144" t="s">
        <v>637</v>
      </c>
      <c r="C471" s="317">
        <v>458</v>
      </c>
      <c r="D471" s="147"/>
      <c r="E471" s="147"/>
      <c r="F471" s="146" t="str">
        <f t="shared" si="7"/>
        <v>-</v>
      </c>
    </row>
    <row r="472" spans="1:6" s="8" customFormat="1">
      <c r="A472" s="143">
        <v>824</v>
      </c>
      <c r="B472" s="144" t="s">
        <v>1289</v>
      </c>
      <c r="C472" s="317">
        <v>459</v>
      </c>
      <c r="D472" s="145">
        <f>SUM(D473:D474)</f>
        <v>0</v>
      </c>
      <c r="E472" s="145">
        <f>SUM(E473:E474)</f>
        <v>0</v>
      </c>
      <c r="F472" s="148" t="str">
        <f t="shared" si="7"/>
        <v>-</v>
      </c>
    </row>
    <row r="473" spans="1:6" s="8" customFormat="1">
      <c r="A473" s="143">
        <v>8241</v>
      </c>
      <c r="B473" s="144" t="s">
        <v>638</v>
      </c>
      <c r="C473" s="317">
        <v>460</v>
      </c>
      <c r="D473" s="147"/>
      <c r="E473" s="147"/>
      <c r="F473" s="146" t="str">
        <f t="shared" si="7"/>
        <v>-</v>
      </c>
    </row>
    <row r="474" spans="1:6" s="8" customFormat="1">
      <c r="A474" s="143">
        <v>8242</v>
      </c>
      <c r="B474" s="144" t="s">
        <v>1517</v>
      </c>
      <c r="C474" s="317">
        <v>461</v>
      </c>
      <c r="D474" s="147"/>
      <c r="E474" s="147"/>
      <c r="F474" s="146" t="str">
        <f t="shared" si="7"/>
        <v>-</v>
      </c>
    </row>
    <row r="475" spans="1:6" s="8" customFormat="1">
      <c r="A475" s="143">
        <v>83</v>
      </c>
      <c r="B475" s="144" t="s">
        <v>1290</v>
      </c>
      <c r="C475" s="317">
        <v>462</v>
      </c>
      <c r="D475" s="145">
        <f>D476+D480+D481+D484</f>
        <v>0</v>
      </c>
      <c r="E475" s="145">
        <f>E476+E480+E481+E484</f>
        <v>0</v>
      </c>
      <c r="F475" s="148" t="str">
        <f t="shared" si="7"/>
        <v>-</v>
      </c>
    </row>
    <row r="476" spans="1:6" s="8" customFormat="1" ht="24">
      <c r="A476" s="143">
        <v>831</v>
      </c>
      <c r="B476" s="144" t="s">
        <v>1896</v>
      </c>
      <c r="C476" s="317">
        <v>463</v>
      </c>
      <c r="D476" s="145">
        <f>SUM(D477:D479)</f>
        <v>0</v>
      </c>
      <c r="E476" s="145">
        <f>SUM(E477:E479)</f>
        <v>0</v>
      </c>
      <c r="F476" s="148" t="str">
        <f t="shared" si="7"/>
        <v>-</v>
      </c>
    </row>
    <row r="477" spans="1:6" s="8" customFormat="1">
      <c r="A477" s="143">
        <v>8312</v>
      </c>
      <c r="B477" s="144" t="s">
        <v>3054</v>
      </c>
      <c r="C477" s="317">
        <v>464</v>
      </c>
      <c r="D477" s="147"/>
      <c r="E477" s="147"/>
      <c r="F477" s="146" t="str">
        <f t="shared" si="7"/>
        <v>-</v>
      </c>
    </row>
    <row r="478" spans="1:6" s="8" customFormat="1">
      <c r="A478" s="143">
        <v>8313</v>
      </c>
      <c r="B478" s="144" t="s">
        <v>1077</v>
      </c>
      <c r="C478" s="317">
        <v>465</v>
      </c>
      <c r="D478" s="147"/>
      <c r="E478" s="147"/>
      <c r="F478" s="146" t="str">
        <f t="shared" si="7"/>
        <v>-</v>
      </c>
    </row>
    <row r="479" spans="1:6" s="8" customFormat="1">
      <c r="A479" s="143">
        <v>8314</v>
      </c>
      <c r="B479" s="144" t="s">
        <v>4005</v>
      </c>
      <c r="C479" s="317">
        <v>466</v>
      </c>
      <c r="D479" s="147"/>
      <c r="E479" s="147"/>
      <c r="F479" s="146" t="str">
        <f t="shared" si="7"/>
        <v>-</v>
      </c>
    </row>
    <row r="480" spans="1:6" s="8" customFormat="1">
      <c r="A480" s="143">
        <v>832</v>
      </c>
      <c r="B480" s="150" t="s">
        <v>1897</v>
      </c>
      <c r="C480" s="317">
        <v>467</v>
      </c>
      <c r="D480" s="147"/>
      <c r="E480" s="147"/>
      <c r="F480" s="146" t="str">
        <f t="shared" si="7"/>
        <v>-</v>
      </c>
    </row>
    <row r="481" spans="1:6" s="8" customFormat="1" ht="24">
      <c r="A481" s="143">
        <v>833</v>
      </c>
      <c r="B481" s="144" t="s">
        <v>301</v>
      </c>
      <c r="C481" s="317">
        <v>468</v>
      </c>
      <c r="D481" s="145">
        <f>SUM(D482:D483)</f>
        <v>0</v>
      </c>
      <c r="E481" s="145">
        <f>SUM(E482:E483)</f>
        <v>0</v>
      </c>
      <c r="F481" s="148" t="str">
        <f t="shared" si="7"/>
        <v>-</v>
      </c>
    </row>
    <row r="482" spans="1:6" s="8" customFormat="1">
      <c r="A482" s="143">
        <v>8331</v>
      </c>
      <c r="B482" s="149" t="s">
        <v>149</v>
      </c>
      <c r="C482" s="317">
        <v>469</v>
      </c>
      <c r="D482" s="147"/>
      <c r="E482" s="147"/>
      <c r="F482" s="146" t="str">
        <f t="shared" si="7"/>
        <v>-</v>
      </c>
    </row>
    <row r="483" spans="1:6" s="8" customFormat="1">
      <c r="A483" s="143">
        <v>8332</v>
      </c>
      <c r="B483" s="144" t="s">
        <v>223</v>
      </c>
      <c r="C483" s="317">
        <v>470</v>
      </c>
      <c r="D483" s="147"/>
      <c r="E483" s="147"/>
      <c r="F483" s="146" t="str">
        <f t="shared" si="7"/>
        <v>-</v>
      </c>
    </row>
    <row r="484" spans="1:6" s="8" customFormat="1" ht="24">
      <c r="A484" s="143">
        <v>834</v>
      </c>
      <c r="B484" s="144" t="s">
        <v>302</v>
      </c>
      <c r="C484" s="317">
        <v>471</v>
      </c>
      <c r="D484" s="145">
        <f>SUM(D485:D486)</f>
        <v>0</v>
      </c>
      <c r="E484" s="145">
        <f>SUM(E485:E486)</f>
        <v>0</v>
      </c>
      <c r="F484" s="148" t="str">
        <f t="shared" si="7"/>
        <v>-</v>
      </c>
    </row>
    <row r="485" spans="1:6" s="8" customFormat="1">
      <c r="A485" s="143">
        <v>8341</v>
      </c>
      <c r="B485" s="144" t="s">
        <v>554</v>
      </c>
      <c r="C485" s="317">
        <v>472</v>
      </c>
      <c r="D485" s="147"/>
      <c r="E485" s="147"/>
      <c r="F485" s="146" t="str">
        <f t="shared" si="7"/>
        <v>-</v>
      </c>
    </row>
    <row r="486" spans="1:6" s="8" customFormat="1">
      <c r="A486" s="143">
        <v>8342</v>
      </c>
      <c r="B486" s="144" t="s">
        <v>555</v>
      </c>
      <c r="C486" s="317">
        <v>473</v>
      </c>
      <c r="D486" s="147"/>
      <c r="E486" s="147"/>
      <c r="F486" s="146" t="str">
        <f t="shared" si="7"/>
        <v>-</v>
      </c>
    </row>
    <row r="487" spans="1:6" s="8" customFormat="1">
      <c r="A487" s="143">
        <v>84</v>
      </c>
      <c r="B487" s="144" t="s">
        <v>1898</v>
      </c>
      <c r="C487" s="317">
        <v>474</v>
      </c>
      <c r="D487" s="145">
        <f>D488+D493+D497+D498+D505+D510</f>
        <v>0</v>
      </c>
      <c r="E487" s="145">
        <f>E488+E493+E497+E498+E505+E510</f>
        <v>0</v>
      </c>
      <c r="F487" s="148" t="str">
        <f t="shared" ref="F487:F550" si="8">IF(D487&lt;&gt;0,IF(E487/D487&gt;=100,"&gt;&gt;100",E487/D487*100),"-")</f>
        <v>-</v>
      </c>
    </row>
    <row r="488" spans="1:6" s="8" customFormat="1" ht="24">
      <c r="A488" s="143">
        <v>841</v>
      </c>
      <c r="B488" s="144" t="s">
        <v>303</v>
      </c>
      <c r="C488" s="317">
        <v>475</v>
      </c>
      <c r="D488" s="145">
        <f>SUM(D489:D492)</f>
        <v>0</v>
      </c>
      <c r="E488" s="145">
        <f>SUM(E489:E492)</f>
        <v>0</v>
      </c>
      <c r="F488" s="148" t="str">
        <f t="shared" si="8"/>
        <v>-</v>
      </c>
    </row>
    <row r="489" spans="1:6" s="8" customFormat="1">
      <c r="A489" s="143">
        <v>8413</v>
      </c>
      <c r="B489" s="144" t="s">
        <v>1935</v>
      </c>
      <c r="C489" s="317">
        <v>476</v>
      </c>
      <c r="D489" s="147"/>
      <c r="E489" s="147"/>
      <c r="F489" s="146" t="str">
        <f t="shared" si="8"/>
        <v>-</v>
      </c>
    </row>
    <row r="490" spans="1:6" s="8" customFormat="1">
      <c r="A490" s="143">
        <v>8414</v>
      </c>
      <c r="B490" s="144" t="s">
        <v>224</v>
      </c>
      <c r="C490" s="317">
        <v>477</v>
      </c>
      <c r="D490" s="147"/>
      <c r="E490" s="147"/>
      <c r="F490" s="146" t="str">
        <f t="shared" si="8"/>
        <v>-</v>
      </c>
    </row>
    <row r="491" spans="1:6" s="8" customFormat="1">
      <c r="A491" s="143">
        <v>8415</v>
      </c>
      <c r="B491" s="144" t="s">
        <v>1269</v>
      </c>
      <c r="C491" s="317">
        <v>478</v>
      </c>
      <c r="D491" s="147"/>
      <c r="E491" s="147"/>
      <c r="F491" s="146" t="str">
        <f t="shared" si="8"/>
        <v>-</v>
      </c>
    </row>
    <row r="492" spans="1:6" s="8" customFormat="1">
      <c r="A492" s="143">
        <v>8416</v>
      </c>
      <c r="B492" s="144" t="s">
        <v>3136</v>
      </c>
      <c r="C492" s="317">
        <v>479</v>
      </c>
      <c r="D492" s="147"/>
      <c r="E492" s="147"/>
      <c r="F492" s="146" t="str">
        <f t="shared" si="8"/>
        <v>-</v>
      </c>
    </row>
    <row r="493" spans="1:6" s="8" customFormat="1" ht="24">
      <c r="A493" s="143">
        <v>842</v>
      </c>
      <c r="B493" s="144" t="s">
        <v>304</v>
      </c>
      <c r="C493" s="317">
        <v>480</v>
      </c>
      <c r="D493" s="145">
        <f>SUM(D494:D496)</f>
        <v>0</v>
      </c>
      <c r="E493" s="145">
        <f>SUM(E494:E496)</f>
        <v>0</v>
      </c>
      <c r="F493" s="148" t="str">
        <f t="shared" si="8"/>
        <v>-</v>
      </c>
    </row>
    <row r="494" spans="1:6" s="8" customFormat="1">
      <c r="A494" s="143">
        <v>8422</v>
      </c>
      <c r="B494" s="144" t="s">
        <v>3137</v>
      </c>
      <c r="C494" s="317">
        <v>481</v>
      </c>
      <c r="D494" s="147"/>
      <c r="E494" s="147"/>
      <c r="F494" s="146" t="str">
        <f t="shared" si="8"/>
        <v>-</v>
      </c>
    </row>
    <row r="495" spans="1:6" s="8" customFormat="1">
      <c r="A495" s="143">
        <v>8423</v>
      </c>
      <c r="B495" s="144" t="s">
        <v>3138</v>
      </c>
      <c r="C495" s="317">
        <v>482</v>
      </c>
      <c r="D495" s="147"/>
      <c r="E495" s="147"/>
      <c r="F495" s="146" t="str">
        <f t="shared" si="8"/>
        <v>-</v>
      </c>
    </row>
    <row r="496" spans="1:6" s="8" customFormat="1">
      <c r="A496" s="143">
        <v>8424</v>
      </c>
      <c r="B496" s="144" t="s">
        <v>3139</v>
      </c>
      <c r="C496" s="317">
        <v>483</v>
      </c>
      <c r="D496" s="147"/>
      <c r="E496" s="147"/>
      <c r="F496" s="146" t="str">
        <f t="shared" si="8"/>
        <v>-</v>
      </c>
    </row>
    <row r="497" spans="1:6" s="8" customFormat="1">
      <c r="A497" s="143">
        <v>843</v>
      </c>
      <c r="B497" s="144" t="s">
        <v>1504</v>
      </c>
      <c r="C497" s="317">
        <v>484</v>
      </c>
      <c r="D497" s="147"/>
      <c r="E497" s="147"/>
      <c r="F497" s="146" t="str">
        <f t="shared" si="8"/>
        <v>-</v>
      </c>
    </row>
    <row r="498" spans="1:6" s="8" customFormat="1" ht="24">
      <c r="A498" s="143">
        <v>844</v>
      </c>
      <c r="B498" s="144" t="s">
        <v>730</v>
      </c>
      <c r="C498" s="317">
        <v>485</v>
      </c>
      <c r="D498" s="145">
        <f>SUM(D499:D504)</f>
        <v>0</v>
      </c>
      <c r="E498" s="145">
        <f>SUM(E499:E504)</f>
        <v>0</v>
      </c>
      <c r="F498" s="148" t="str">
        <f t="shared" si="8"/>
        <v>-</v>
      </c>
    </row>
    <row r="499" spans="1:6" s="8" customFormat="1">
      <c r="A499" s="143">
        <v>8443</v>
      </c>
      <c r="B499" s="144" t="s">
        <v>3140</v>
      </c>
      <c r="C499" s="317">
        <v>486</v>
      </c>
      <c r="D499" s="147"/>
      <c r="E499" s="147"/>
      <c r="F499" s="146" t="str">
        <f t="shared" si="8"/>
        <v>-</v>
      </c>
    </row>
    <row r="500" spans="1:6" s="8" customFormat="1">
      <c r="A500" s="143">
        <v>8444</v>
      </c>
      <c r="B500" s="144" t="s">
        <v>3141</v>
      </c>
      <c r="C500" s="317">
        <v>487</v>
      </c>
      <c r="D500" s="147"/>
      <c r="E500" s="147"/>
      <c r="F500" s="146" t="str">
        <f t="shared" si="8"/>
        <v>-</v>
      </c>
    </row>
    <row r="501" spans="1:6" s="8" customFormat="1">
      <c r="A501" s="143">
        <v>8445</v>
      </c>
      <c r="B501" s="144" t="s">
        <v>3142</v>
      </c>
      <c r="C501" s="317">
        <v>488</v>
      </c>
      <c r="D501" s="147"/>
      <c r="E501" s="147"/>
      <c r="F501" s="146" t="str">
        <f t="shared" si="8"/>
        <v>-</v>
      </c>
    </row>
    <row r="502" spans="1:6" s="8" customFormat="1">
      <c r="A502" s="143">
        <v>8446</v>
      </c>
      <c r="B502" s="144" t="s">
        <v>3143</v>
      </c>
      <c r="C502" s="317">
        <v>489</v>
      </c>
      <c r="D502" s="147"/>
      <c r="E502" s="147"/>
      <c r="F502" s="146" t="str">
        <f t="shared" si="8"/>
        <v>-</v>
      </c>
    </row>
    <row r="503" spans="1:6" s="8" customFormat="1">
      <c r="A503" s="143">
        <v>8447</v>
      </c>
      <c r="B503" s="144" t="s">
        <v>3144</v>
      </c>
      <c r="C503" s="317">
        <v>490</v>
      </c>
      <c r="D503" s="147"/>
      <c r="E503" s="147"/>
      <c r="F503" s="146" t="str">
        <f t="shared" si="8"/>
        <v>-</v>
      </c>
    </row>
    <row r="504" spans="1:6" s="8" customFormat="1">
      <c r="A504" s="143">
        <v>8448</v>
      </c>
      <c r="B504" s="144" t="s">
        <v>3145</v>
      </c>
      <c r="C504" s="317">
        <v>491</v>
      </c>
      <c r="D504" s="147"/>
      <c r="E504" s="147"/>
      <c r="F504" s="146" t="str">
        <f t="shared" si="8"/>
        <v>-</v>
      </c>
    </row>
    <row r="505" spans="1:6" s="8" customFormat="1">
      <c r="A505" s="143">
        <v>845</v>
      </c>
      <c r="B505" s="149" t="s">
        <v>3632</v>
      </c>
      <c r="C505" s="317">
        <v>492</v>
      </c>
      <c r="D505" s="145">
        <f>SUM(D506:D509)</f>
        <v>0</v>
      </c>
      <c r="E505" s="145">
        <f>SUM(E506:E509)</f>
        <v>0</v>
      </c>
      <c r="F505" s="148" t="str">
        <f t="shared" si="8"/>
        <v>-</v>
      </c>
    </row>
    <row r="506" spans="1:6" s="8" customFormat="1">
      <c r="A506" s="143">
        <v>8453</v>
      </c>
      <c r="B506" s="144" t="s">
        <v>126</v>
      </c>
      <c r="C506" s="317">
        <v>493</v>
      </c>
      <c r="D506" s="147"/>
      <c r="E506" s="147"/>
      <c r="F506" s="146" t="str">
        <f t="shared" si="8"/>
        <v>-</v>
      </c>
    </row>
    <row r="507" spans="1:6" s="8" customFormat="1">
      <c r="A507" s="143">
        <v>8454</v>
      </c>
      <c r="B507" s="144" t="s">
        <v>1291</v>
      </c>
      <c r="C507" s="317">
        <v>494</v>
      </c>
      <c r="D507" s="147"/>
      <c r="E507" s="147"/>
      <c r="F507" s="146" t="str">
        <f t="shared" si="8"/>
        <v>-</v>
      </c>
    </row>
    <row r="508" spans="1:6" s="8" customFormat="1">
      <c r="A508" s="143">
        <v>8455</v>
      </c>
      <c r="B508" s="144" t="s">
        <v>1292</v>
      </c>
      <c r="C508" s="317">
        <v>495</v>
      </c>
      <c r="D508" s="147"/>
      <c r="E508" s="147"/>
      <c r="F508" s="146" t="str">
        <f t="shared" si="8"/>
        <v>-</v>
      </c>
    </row>
    <row r="509" spans="1:6" s="8" customFormat="1">
      <c r="A509" s="143">
        <v>8456</v>
      </c>
      <c r="B509" s="144" t="s">
        <v>1293</v>
      </c>
      <c r="C509" s="317">
        <v>496</v>
      </c>
      <c r="D509" s="147"/>
      <c r="E509" s="147"/>
      <c r="F509" s="146" t="str">
        <f t="shared" si="8"/>
        <v>-</v>
      </c>
    </row>
    <row r="510" spans="1:6" s="8" customFormat="1">
      <c r="A510" s="143">
        <v>847</v>
      </c>
      <c r="B510" s="144" t="s">
        <v>3633</v>
      </c>
      <c r="C510" s="317">
        <v>497</v>
      </c>
      <c r="D510" s="145">
        <f>SUM(D511:D517)</f>
        <v>0</v>
      </c>
      <c r="E510" s="145">
        <f>SUM(E511:E517)</f>
        <v>0</v>
      </c>
      <c r="F510" s="148" t="str">
        <f t="shared" si="8"/>
        <v>-</v>
      </c>
    </row>
    <row r="511" spans="1:6" s="8" customFormat="1">
      <c r="A511" s="143">
        <v>8471</v>
      </c>
      <c r="B511" s="144" t="s">
        <v>1294</v>
      </c>
      <c r="C511" s="317">
        <v>498</v>
      </c>
      <c r="D511" s="147"/>
      <c r="E511" s="147"/>
      <c r="F511" s="146" t="str">
        <f t="shared" si="8"/>
        <v>-</v>
      </c>
    </row>
    <row r="512" spans="1:6" s="8" customFormat="1">
      <c r="A512" s="143">
        <v>8472</v>
      </c>
      <c r="B512" s="144" t="s">
        <v>1295</v>
      </c>
      <c r="C512" s="317">
        <v>499</v>
      </c>
      <c r="D512" s="147"/>
      <c r="E512" s="147"/>
      <c r="F512" s="146" t="str">
        <f t="shared" si="8"/>
        <v>-</v>
      </c>
    </row>
    <row r="513" spans="1:6" s="8" customFormat="1">
      <c r="A513" s="143">
        <v>8473</v>
      </c>
      <c r="B513" s="144" t="s">
        <v>592</v>
      </c>
      <c r="C513" s="317">
        <v>500</v>
      </c>
      <c r="D513" s="147"/>
      <c r="E513" s="147"/>
      <c r="F513" s="146" t="str">
        <f t="shared" si="8"/>
        <v>-</v>
      </c>
    </row>
    <row r="514" spans="1:6" s="8" customFormat="1">
      <c r="A514" s="143">
        <v>8474</v>
      </c>
      <c r="B514" s="144" t="s">
        <v>593</v>
      </c>
      <c r="C514" s="317">
        <v>501</v>
      </c>
      <c r="D514" s="147"/>
      <c r="E514" s="147"/>
      <c r="F514" s="146" t="str">
        <f t="shared" si="8"/>
        <v>-</v>
      </c>
    </row>
    <row r="515" spans="1:6" s="8" customFormat="1">
      <c r="A515" s="143">
        <v>8475</v>
      </c>
      <c r="B515" s="144" t="s">
        <v>594</v>
      </c>
      <c r="C515" s="317">
        <v>502</v>
      </c>
      <c r="D515" s="147"/>
      <c r="E515" s="147"/>
      <c r="F515" s="146" t="str">
        <f t="shared" si="8"/>
        <v>-</v>
      </c>
    </row>
    <row r="516" spans="1:6" s="8" customFormat="1">
      <c r="A516" s="143">
        <v>8476</v>
      </c>
      <c r="B516" s="144" t="s">
        <v>2174</v>
      </c>
      <c r="C516" s="317">
        <v>503</v>
      </c>
      <c r="D516" s="147"/>
      <c r="E516" s="147"/>
      <c r="F516" s="146" t="str">
        <f t="shared" si="8"/>
        <v>-</v>
      </c>
    </row>
    <row r="517" spans="1:6" s="8" customFormat="1" ht="24">
      <c r="A517" s="143" t="s">
        <v>2175</v>
      </c>
      <c r="B517" s="144" t="s">
        <v>2176</v>
      </c>
      <c r="C517" s="317">
        <v>504</v>
      </c>
      <c r="D517" s="147"/>
      <c r="E517" s="147"/>
      <c r="F517" s="146" t="str">
        <f t="shared" si="8"/>
        <v>-</v>
      </c>
    </row>
    <row r="518" spans="1:6" s="8" customFormat="1">
      <c r="A518" s="143">
        <v>85</v>
      </c>
      <c r="B518" s="144" t="s">
        <v>3634</v>
      </c>
      <c r="C518" s="317">
        <v>505</v>
      </c>
      <c r="D518" s="145">
        <f>D519+D522+D525+D528</f>
        <v>0</v>
      </c>
      <c r="E518" s="145">
        <f>E519+E522+E525+E528</f>
        <v>0</v>
      </c>
      <c r="F518" s="148" t="str">
        <f t="shared" si="8"/>
        <v>-</v>
      </c>
    </row>
    <row r="519" spans="1:6" s="8" customFormat="1">
      <c r="A519" s="143">
        <v>851</v>
      </c>
      <c r="B519" s="144" t="s">
        <v>3635</v>
      </c>
      <c r="C519" s="317">
        <v>506</v>
      </c>
      <c r="D519" s="145">
        <f>SUM(D520:D521)</f>
        <v>0</v>
      </c>
      <c r="E519" s="145">
        <f>SUM(E520:E521)</f>
        <v>0</v>
      </c>
      <c r="F519" s="148" t="str">
        <f t="shared" si="8"/>
        <v>-</v>
      </c>
    </row>
    <row r="520" spans="1:6" s="8" customFormat="1">
      <c r="A520" s="143">
        <v>8511</v>
      </c>
      <c r="B520" s="144" t="s">
        <v>595</v>
      </c>
      <c r="C520" s="317">
        <v>507</v>
      </c>
      <c r="D520" s="147"/>
      <c r="E520" s="147"/>
      <c r="F520" s="146" t="str">
        <f t="shared" si="8"/>
        <v>-</v>
      </c>
    </row>
    <row r="521" spans="1:6" s="8" customFormat="1">
      <c r="A521" s="143">
        <v>8512</v>
      </c>
      <c r="B521" s="144" t="s">
        <v>596</v>
      </c>
      <c r="C521" s="317">
        <v>508</v>
      </c>
      <c r="D521" s="147"/>
      <c r="E521" s="147"/>
      <c r="F521" s="146" t="str">
        <f t="shared" si="8"/>
        <v>-</v>
      </c>
    </row>
    <row r="522" spans="1:6" s="8" customFormat="1">
      <c r="A522" s="143">
        <v>852</v>
      </c>
      <c r="B522" s="144" t="s">
        <v>3636</v>
      </c>
      <c r="C522" s="317">
        <v>509</v>
      </c>
      <c r="D522" s="145">
        <f>SUM(D523:D524)</f>
        <v>0</v>
      </c>
      <c r="E522" s="145">
        <f>SUM(E523:E524)</f>
        <v>0</v>
      </c>
      <c r="F522" s="148" t="str">
        <f t="shared" si="8"/>
        <v>-</v>
      </c>
    </row>
    <row r="523" spans="1:6" s="8" customFormat="1">
      <c r="A523" s="143">
        <v>8521</v>
      </c>
      <c r="B523" s="144" t="s">
        <v>597</v>
      </c>
      <c r="C523" s="317">
        <v>510</v>
      </c>
      <c r="D523" s="147"/>
      <c r="E523" s="147"/>
      <c r="F523" s="146" t="str">
        <f t="shared" si="8"/>
        <v>-</v>
      </c>
    </row>
    <row r="524" spans="1:6" s="8" customFormat="1">
      <c r="A524" s="143">
        <v>8522</v>
      </c>
      <c r="B524" s="144" t="s">
        <v>598</v>
      </c>
      <c r="C524" s="317">
        <v>511</v>
      </c>
      <c r="D524" s="147"/>
      <c r="E524" s="147"/>
      <c r="F524" s="146" t="str">
        <f t="shared" si="8"/>
        <v>-</v>
      </c>
    </row>
    <row r="525" spans="1:6" s="8" customFormat="1">
      <c r="A525" s="143">
        <v>853</v>
      </c>
      <c r="B525" s="144" t="s">
        <v>3637</v>
      </c>
      <c r="C525" s="317">
        <v>512</v>
      </c>
      <c r="D525" s="145">
        <f>SUM(D526:D527)</f>
        <v>0</v>
      </c>
      <c r="E525" s="145">
        <f>SUM(E526:E527)</f>
        <v>0</v>
      </c>
      <c r="F525" s="148" t="str">
        <f t="shared" si="8"/>
        <v>-</v>
      </c>
    </row>
    <row r="526" spans="1:6" s="8" customFormat="1">
      <c r="A526" s="143">
        <v>8531</v>
      </c>
      <c r="B526" s="144" t="s">
        <v>599</v>
      </c>
      <c r="C526" s="317">
        <v>513</v>
      </c>
      <c r="D526" s="147"/>
      <c r="E526" s="147"/>
      <c r="F526" s="146" t="str">
        <f t="shared" si="8"/>
        <v>-</v>
      </c>
    </row>
    <row r="527" spans="1:6" s="8" customFormat="1">
      <c r="A527" s="143">
        <v>8532</v>
      </c>
      <c r="B527" s="144" t="s">
        <v>2506</v>
      </c>
      <c r="C527" s="317">
        <v>514</v>
      </c>
      <c r="D527" s="147"/>
      <c r="E527" s="147"/>
      <c r="F527" s="146" t="str">
        <f t="shared" si="8"/>
        <v>-</v>
      </c>
    </row>
    <row r="528" spans="1:6" s="8" customFormat="1">
      <c r="A528" s="143">
        <v>854</v>
      </c>
      <c r="B528" s="144" t="s">
        <v>3638</v>
      </c>
      <c r="C528" s="317">
        <v>515</v>
      </c>
      <c r="D528" s="145">
        <f>SUM(D529:D530)</f>
        <v>0</v>
      </c>
      <c r="E528" s="145">
        <f>SUM(E529:E530)</f>
        <v>0</v>
      </c>
      <c r="F528" s="148" t="str">
        <f t="shared" si="8"/>
        <v>-</v>
      </c>
    </row>
    <row r="529" spans="1:6" s="8" customFormat="1">
      <c r="A529" s="143">
        <v>8541</v>
      </c>
      <c r="B529" s="144" t="s">
        <v>2193</v>
      </c>
      <c r="C529" s="317">
        <v>516</v>
      </c>
      <c r="D529" s="147"/>
      <c r="E529" s="147"/>
      <c r="F529" s="146" t="str">
        <f t="shared" si="8"/>
        <v>-</v>
      </c>
    </row>
    <row r="530" spans="1:6" s="8" customFormat="1">
      <c r="A530" s="143">
        <v>8542</v>
      </c>
      <c r="B530" s="144" t="s">
        <v>1368</v>
      </c>
      <c r="C530" s="317">
        <v>517</v>
      </c>
      <c r="D530" s="147"/>
      <c r="E530" s="147"/>
      <c r="F530" s="146" t="str">
        <f t="shared" si="8"/>
        <v>-</v>
      </c>
    </row>
    <row r="531" spans="1:6" s="8" customFormat="1">
      <c r="A531" s="143">
        <v>5</v>
      </c>
      <c r="B531" s="144" t="s">
        <v>3683</v>
      </c>
      <c r="C531" s="317">
        <v>518</v>
      </c>
      <c r="D531" s="145">
        <f>D532+D570+D583+D596+D628</f>
        <v>0</v>
      </c>
      <c r="E531" s="145">
        <f>E532+E570+E583+E596+E628</f>
        <v>0</v>
      </c>
      <c r="F531" s="148" t="str">
        <f t="shared" si="8"/>
        <v>-</v>
      </c>
    </row>
    <row r="532" spans="1:6" s="8" customFormat="1">
      <c r="A532" s="143">
        <v>51</v>
      </c>
      <c r="B532" s="144" t="s">
        <v>3684</v>
      </c>
      <c r="C532" s="317">
        <v>519</v>
      </c>
      <c r="D532" s="145">
        <f>D533+D538+D541+D545+D546+D553+D558+D566</f>
        <v>0</v>
      </c>
      <c r="E532" s="145">
        <f>E533+E538+E541+E545+E546+E553+E558+E566</f>
        <v>0</v>
      </c>
      <c r="F532" s="148" t="str">
        <f t="shared" si="8"/>
        <v>-</v>
      </c>
    </row>
    <row r="533" spans="1:6" s="8" customFormat="1" ht="24">
      <c r="A533" s="143">
        <v>511</v>
      </c>
      <c r="B533" s="144" t="s">
        <v>3685</v>
      </c>
      <c r="C533" s="317">
        <v>520</v>
      </c>
      <c r="D533" s="145">
        <f>SUM(D534:D537)</f>
        <v>0</v>
      </c>
      <c r="E533" s="145">
        <f>SUM(E534:E537)</f>
        <v>0</v>
      </c>
      <c r="F533" s="148" t="str">
        <f t="shared" si="8"/>
        <v>-</v>
      </c>
    </row>
    <row r="534" spans="1:6" s="8" customFormat="1">
      <c r="A534" s="143">
        <v>5113</v>
      </c>
      <c r="B534" s="144" t="s">
        <v>3180</v>
      </c>
      <c r="C534" s="317">
        <v>521</v>
      </c>
      <c r="D534" s="147"/>
      <c r="E534" s="147"/>
      <c r="F534" s="146" t="str">
        <f t="shared" si="8"/>
        <v>-</v>
      </c>
    </row>
    <row r="535" spans="1:6" s="8" customFormat="1">
      <c r="A535" s="143">
        <v>5114</v>
      </c>
      <c r="B535" s="144" t="s">
        <v>2194</v>
      </c>
      <c r="C535" s="317">
        <v>522</v>
      </c>
      <c r="D535" s="147"/>
      <c r="E535" s="147"/>
      <c r="F535" s="146" t="str">
        <f t="shared" si="8"/>
        <v>-</v>
      </c>
    </row>
    <row r="536" spans="1:6" s="8" customFormat="1">
      <c r="A536" s="143">
        <v>5115</v>
      </c>
      <c r="B536" s="144" t="s">
        <v>2195</v>
      </c>
      <c r="C536" s="317">
        <v>523</v>
      </c>
      <c r="D536" s="147"/>
      <c r="E536" s="147"/>
      <c r="F536" s="146" t="str">
        <f t="shared" si="8"/>
        <v>-</v>
      </c>
    </row>
    <row r="537" spans="1:6" s="8" customFormat="1">
      <c r="A537" s="143">
        <v>5116</v>
      </c>
      <c r="B537" s="144" t="s">
        <v>2196</v>
      </c>
      <c r="C537" s="317">
        <v>524</v>
      </c>
      <c r="D537" s="147"/>
      <c r="E537" s="147"/>
      <c r="F537" s="146" t="str">
        <f t="shared" si="8"/>
        <v>-</v>
      </c>
    </row>
    <row r="538" spans="1:6" s="8" customFormat="1">
      <c r="A538" s="143">
        <v>512</v>
      </c>
      <c r="B538" s="149" t="s">
        <v>3686</v>
      </c>
      <c r="C538" s="317">
        <v>525</v>
      </c>
      <c r="D538" s="145">
        <f>SUM(D539:D540)</f>
        <v>0</v>
      </c>
      <c r="E538" s="145">
        <f>SUM(E539:E540)</f>
        <v>0</v>
      </c>
      <c r="F538" s="148" t="str">
        <f t="shared" si="8"/>
        <v>-</v>
      </c>
    </row>
    <row r="539" spans="1:6" s="8" customFormat="1">
      <c r="A539" s="143">
        <v>5121</v>
      </c>
      <c r="B539" s="144" t="s">
        <v>3181</v>
      </c>
      <c r="C539" s="317">
        <v>526</v>
      </c>
      <c r="D539" s="147"/>
      <c r="E539" s="147"/>
      <c r="F539" s="146" t="str">
        <f t="shared" si="8"/>
        <v>-</v>
      </c>
    </row>
    <row r="540" spans="1:6" s="8" customFormat="1">
      <c r="A540" s="143">
        <v>5122</v>
      </c>
      <c r="B540" s="144" t="s">
        <v>3182</v>
      </c>
      <c r="C540" s="317">
        <v>527</v>
      </c>
      <c r="D540" s="147"/>
      <c r="E540" s="147"/>
      <c r="F540" s="146" t="str">
        <f t="shared" si="8"/>
        <v>-</v>
      </c>
    </row>
    <row r="541" spans="1:6" s="8" customFormat="1" ht="24">
      <c r="A541" s="143">
        <v>513</v>
      </c>
      <c r="B541" s="144" t="s">
        <v>3687</v>
      </c>
      <c r="C541" s="317">
        <v>528</v>
      </c>
      <c r="D541" s="145">
        <f>SUM(D542:D544)</f>
        <v>0</v>
      </c>
      <c r="E541" s="145">
        <f>SUM(E542:E544)</f>
        <v>0</v>
      </c>
      <c r="F541" s="148" t="str">
        <f t="shared" si="8"/>
        <v>-</v>
      </c>
    </row>
    <row r="542" spans="1:6" s="8" customFormat="1">
      <c r="A542" s="143">
        <v>5132</v>
      </c>
      <c r="B542" s="144" t="s">
        <v>603</v>
      </c>
      <c r="C542" s="317">
        <v>529</v>
      </c>
      <c r="D542" s="147"/>
      <c r="E542" s="147"/>
      <c r="F542" s="146" t="str">
        <f t="shared" si="8"/>
        <v>-</v>
      </c>
    </row>
    <row r="543" spans="1:6" s="8" customFormat="1">
      <c r="A543" s="156">
        <v>5133</v>
      </c>
      <c r="B543" s="144" t="s">
        <v>604</v>
      </c>
      <c r="C543" s="317">
        <v>530</v>
      </c>
      <c r="D543" s="147"/>
      <c r="E543" s="147"/>
      <c r="F543" s="146" t="str">
        <f t="shared" si="8"/>
        <v>-</v>
      </c>
    </row>
    <row r="544" spans="1:6" s="8" customFormat="1">
      <c r="A544" s="156">
        <v>5134</v>
      </c>
      <c r="B544" s="144" t="s">
        <v>605</v>
      </c>
      <c r="C544" s="317">
        <v>531</v>
      </c>
      <c r="D544" s="147"/>
      <c r="E544" s="147"/>
      <c r="F544" s="146" t="str">
        <f t="shared" si="8"/>
        <v>-</v>
      </c>
    </row>
    <row r="545" spans="1:6" s="8" customFormat="1">
      <c r="A545" s="143">
        <v>514</v>
      </c>
      <c r="B545" s="149" t="s">
        <v>3688</v>
      </c>
      <c r="C545" s="317">
        <v>532</v>
      </c>
      <c r="D545" s="147"/>
      <c r="E545" s="147"/>
      <c r="F545" s="146" t="str">
        <f t="shared" si="8"/>
        <v>-</v>
      </c>
    </row>
    <row r="546" spans="1:6" s="8" customFormat="1" ht="24">
      <c r="A546" s="143">
        <v>515</v>
      </c>
      <c r="B546" s="144" t="s">
        <v>4118</v>
      </c>
      <c r="C546" s="317">
        <v>533</v>
      </c>
      <c r="D546" s="145">
        <f>SUM(D547:D552)</f>
        <v>0</v>
      </c>
      <c r="E546" s="145">
        <f>SUM(E547:E552)</f>
        <v>0</v>
      </c>
      <c r="F546" s="148" t="str">
        <f t="shared" si="8"/>
        <v>-</v>
      </c>
    </row>
    <row r="547" spans="1:6" s="8" customFormat="1">
      <c r="A547" s="143">
        <v>5153</v>
      </c>
      <c r="B547" s="144" t="s">
        <v>606</v>
      </c>
      <c r="C547" s="317">
        <v>534</v>
      </c>
      <c r="D547" s="147"/>
      <c r="E547" s="147"/>
      <c r="F547" s="146" t="str">
        <f t="shared" si="8"/>
        <v>-</v>
      </c>
    </row>
    <row r="548" spans="1:6" s="8" customFormat="1">
      <c r="A548" s="143">
        <v>5154</v>
      </c>
      <c r="B548" s="144" t="s">
        <v>607</v>
      </c>
      <c r="C548" s="317">
        <v>535</v>
      </c>
      <c r="D548" s="147"/>
      <c r="E548" s="147"/>
      <c r="F548" s="146" t="str">
        <f t="shared" si="8"/>
        <v>-</v>
      </c>
    </row>
    <row r="549" spans="1:6" s="8" customFormat="1">
      <c r="A549" s="143">
        <v>5155</v>
      </c>
      <c r="B549" s="144" t="s">
        <v>608</v>
      </c>
      <c r="C549" s="317">
        <v>536</v>
      </c>
      <c r="D549" s="147"/>
      <c r="E549" s="147"/>
      <c r="F549" s="146" t="str">
        <f t="shared" si="8"/>
        <v>-</v>
      </c>
    </row>
    <row r="550" spans="1:6" s="8" customFormat="1">
      <c r="A550" s="143">
        <v>5156</v>
      </c>
      <c r="B550" s="144" t="s">
        <v>2313</v>
      </c>
      <c r="C550" s="317">
        <v>537</v>
      </c>
      <c r="D550" s="147"/>
      <c r="E550" s="147"/>
      <c r="F550" s="146" t="str">
        <f t="shared" si="8"/>
        <v>-</v>
      </c>
    </row>
    <row r="551" spans="1:6" s="8" customFormat="1">
      <c r="A551" s="143">
        <v>5157</v>
      </c>
      <c r="B551" s="144" t="s">
        <v>2324</v>
      </c>
      <c r="C551" s="317">
        <v>538</v>
      </c>
      <c r="D551" s="147"/>
      <c r="E551" s="147"/>
      <c r="F551" s="146" t="str">
        <f t="shared" ref="F551:F614" si="9">IF(D551&lt;&gt;0,IF(E551/D551&gt;=100,"&gt;&gt;100",E551/D551*100),"-")</f>
        <v>-</v>
      </c>
    </row>
    <row r="552" spans="1:6" s="8" customFormat="1">
      <c r="A552" s="143">
        <v>5158</v>
      </c>
      <c r="B552" s="144" t="s">
        <v>2325</v>
      </c>
      <c r="C552" s="317">
        <v>539</v>
      </c>
      <c r="D552" s="147"/>
      <c r="E552" s="147"/>
      <c r="F552" s="146" t="str">
        <f t="shared" si="9"/>
        <v>-</v>
      </c>
    </row>
    <row r="553" spans="1:6" s="8" customFormat="1">
      <c r="A553" s="143">
        <v>516</v>
      </c>
      <c r="B553" s="149" t="s">
        <v>4119</v>
      </c>
      <c r="C553" s="317">
        <v>540</v>
      </c>
      <c r="D553" s="145">
        <f>SUM(D554:D557)</f>
        <v>0</v>
      </c>
      <c r="E553" s="145">
        <f>SUM(E554:E557)</f>
        <v>0</v>
      </c>
      <c r="F553" s="148" t="str">
        <f t="shared" si="9"/>
        <v>-</v>
      </c>
    </row>
    <row r="554" spans="1:6" s="8" customFormat="1">
      <c r="A554" s="143">
        <v>5163</v>
      </c>
      <c r="B554" s="144" t="s">
        <v>2326</v>
      </c>
      <c r="C554" s="317">
        <v>541</v>
      </c>
      <c r="D554" s="147"/>
      <c r="E554" s="147"/>
      <c r="F554" s="146" t="str">
        <f t="shared" si="9"/>
        <v>-</v>
      </c>
    </row>
    <row r="555" spans="1:6" s="8" customFormat="1">
      <c r="A555" s="143">
        <v>5164</v>
      </c>
      <c r="B555" s="144" t="s">
        <v>2327</v>
      </c>
      <c r="C555" s="317">
        <v>542</v>
      </c>
      <c r="D555" s="147"/>
      <c r="E555" s="147"/>
      <c r="F555" s="146" t="str">
        <f t="shared" si="9"/>
        <v>-</v>
      </c>
    </row>
    <row r="556" spans="1:6" s="8" customFormat="1">
      <c r="A556" s="143">
        <v>5165</v>
      </c>
      <c r="B556" s="144" t="s">
        <v>2328</v>
      </c>
      <c r="C556" s="317">
        <v>543</v>
      </c>
      <c r="D556" s="147"/>
      <c r="E556" s="147"/>
      <c r="F556" s="146" t="str">
        <f t="shared" si="9"/>
        <v>-</v>
      </c>
    </row>
    <row r="557" spans="1:6" s="8" customFormat="1">
      <c r="A557" s="143">
        <v>5166</v>
      </c>
      <c r="B557" s="144" t="s">
        <v>2329</v>
      </c>
      <c r="C557" s="317">
        <v>544</v>
      </c>
      <c r="D557" s="147"/>
      <c r="E557" s="147"/>
      <c r="F557" s="146" t="str">
        <f t="shared" si="9"/>
        <v>-</v>
      </c>
    </row>
    <row r="558" spans="1:6" s="8" customFormat="1">
      <c r="A558" s="143">
        <v>517</v>
      </c>
      <c r="B558" s="144" t="s">
        <v>4120</v>
      </c>
      <c r="C558" s="317">
        <v>545</v>
      </c>
      <c r="D558" s="145">
        <f>SUM(D559:D565)</f>
        <v>0</v>
      </c>
      <c r="E558" s="145">
        <f>SUM(E559:E565)</f>
        <v>0</v>
      </c>
      <c r="F558" s="148" t="str">
        <f t="shared" si="9"/>
        <v>-</v>
      </c>
    </row>
    <row r="559" spans="1:6" s="8" customFormat="1">
      <c r="A559" s="143">
        <v>5171</v>
      </c>
      <c r="B559" s="144" t="s">
        <v>2330</v>
      </c>
      <c r="C559" s="317">
        <v>546</v>
      </c>
      <c r="D559" s="147"/>
      <c r="E559" s="147"/>
      <c r="F559" s="146" t="str">
        <f t="shared" si="9"/>
        <v>-</v>
      </c>
    </row>
    <row r="560" spans="1:6" s="8" customFormat="1">
      <c r="A560" s="143">
        <v>5172</v>
      </c>
      <c r="B560" s="144" t="s">
        <v>2331</v>
      </c>
      <c r="C560" s="317">
        <v>547</v>
      </c>
      <c r="D560" s="147"/>
      <c r="E560" s="147"/>
      <c r="F560" s="146" t="str">
        <f t="shared" si="9"/>
        <v>-</v>
      </c>
    </row>
    <row r="561" spans="1:6" s="8" customFormat="1">
      <c r="A561" s="143">
        <v>5173</v>
      </c>
      <c r="B561" s="144" t="s">
        <v>2332</v>
      </c>
      <c r="C561" s="317">
        <v>548</v>
      </c>
      <c r="D561" s="147"/>
      <c r="E561" s="147"/>
      <c r="F561" s="146" t="str">
        <f t="shared" si="9"/>
        <v>-</v>
      </c>
    </row>
    <row r="562" spans="1:6" s="8" customFormat="1">
      <c r="A562" s="143">
        <v>5174</v>
      </c>
      <c r="B562" s="144" t="s">
        <v>1373</v>
      </c>
      <c r="C562" s="317">
        <v>549</v>
      </c>
      <c r="D562" s="147"/>
      <c r="E562" s="147"/>
      <c r="F562" s="146" t="str">
        <f t="shared" si="9"/>
        <v>-</v>
      </c>
    </row>
    <row r="563" spans="1:6" s="8" customFormat="1">
      <c r="A563" s="143">
        <v>5175</v>
      </c>
      <c r="B563" s="144" t="s">
        <v>1374</v>
      </c>
      <c r="C563" s="317">
        <v>550</v>
      </c>
      <c r="D563" s="147"/>
      <c r="E563" s="147"/>
      <c r="F563" s="146" t="str">
        <f t="shared" si="9"/>
        <v>-</v>
      </c>
    </row>
    <row r="564" spans="1:6" s="8" customFormat="1">
      <c r="A564" s="143">
        <v>5176</v>
      </c>
      <c r="B564" s="144" t="s">
        <v>639</v>
      </c>
      <c r="C564" s="317">
        <v>551</v>
      </c>
      <c r="D564" s="147"/>
      <c r="E564" s="147"/>
      <c r="F564" s="146" t="str">
        <f t="shared" si="9"/>
        <v>-</v>
      </c>
    </row>
    <row r="565" spans="1:6" s="8" customFormat="1">
      <c r="A565" s="143">
        <v>5177</v>
      </c>
      <c r="B565" s="149" t="s">
        <v>640</v>
      </c>
      <c r="C565" s="317">
        <v>552</v>
      </c>
      <c r="D565" s="147"/>
      <c r="E565" s="147"/>
      <c r="F565" s="146" t="str">
        <f t="shared" si="9"/>
        <v>-</v>
      </c>
    </row>
    <row r="566" spans="1:6" s="8" customFormat="1">
      <c r="A566" s="143" t="s">
        <v>890</v>
      </c>
      <c r="B566" s="144" t="s">
        <v>4121</v>
      </c>
      <c r="C566" s="317">
        <v>553</v>
      </c>
      <c r="D566" s="145">
        <f>SUM(D567:D569)</f>
        <v>0</v>
      </c>
      <c r="E566" s="145">
        <f>SUM(E567:E569)</f>
        <v>0</v>
      </c>
      <c r="F566" s="148" t="str">
        <f t="shared" si="9"/>
        <v>-</v>
      </c>
    </row>
    <row r="567" spans="1:6" s="8" customFormat="1">
      <c r="A567" s="143" t="s">
        <v>891</v>
      </c>
      <c r="B567" s="144" t="s">
        <v>892</v>
      </c>
      <c r="C567" s="317">
        <v>554</v>
      </c>
      <c r="D567" s="147"/>
      <c r="E567" s="147"/>
      <c r="F567" s="146" t="str">
        <f t="shared" si="9"/>
        <v>-</v>
      </c>
    </row>
    <row r="568" spans="1:6" s="8" customFormat="1">
      <c r="A568" s="143" t="s">
        <v>893</v>
      </c>
      <c r="B568" s="144" t="s">
        <v>894</v>
      </c>
      <c r="C568" s="317">
        <v>555</v>
      </c>
      <c r="D568" s="147"/>
      <c r="E568" s="147"/>
      <c r="F568" s="146" t="str">
        <f t="shared" si="9"/>
        <v>-</v>
      </c>
    </row>
    <row r="569" spans="1:6" s="8" customFormat="1">
      <c r="A569" s="143" t="s">
        <v>895</v>
      </c>
      <c r="B569" s="144" t="s">
        <v>896</v>
      </c>
      <c r="C569" s="317">
        <v>556</v>
      </c>
      <c r="D569" s="147"/>
      <c r="E569" s="147"/>
      <c r="F569" s="146" t="str">
        <f t="shared" si="9"/>
        <v>-</v>
      </c>
    </row>
    <row r="570" spans="1:6" s="8" customFormat="1">
      <c r="A570" s="143">
        <v>52</v>
      </c>
      <c r="B570" s="144" t="s">
        <v>4122</v>
      </c>
      <c r="C570" s="317">
        <v>557</v>
      </c>
      <c r="D570" s="145">
        <f>D571+D574+D577+D580</f>
        <v>0</v>
      </c>
      <c r="E570" s="145">
        <f>E571+E574+E577+E580</f>
        <v>0</v>
      </c>
      <c r="F570" s="148" t="str">
        <f t="shared" si="9"/>
        <v>-</v>
      </c>
    </row>
    <row r="571" spans="1:6" s="8" customFormat="1">
      <c r="A571" s="143">
        <v>521</v>
      </c>
      <c r="B571" s="144" t="s">
        <v>4123</v>
      </c>
      <c r="C571" s="317">
        <v>558</v>
      </c>
      <c r="D571" s="145">
        <f>SUM(D572:D573)</f>
        <v>0</v>
      </c>
      <c r="E571" s="145">
        <f>SUM(E572:E573)</f>
        <v>0</v>
      </c>
      <c r="F571" s="148" t="str">
        <f t="shared" si="9"/>
        <v>-</v>
      </c>
    </row>
    <row r="572" spans="1:6" s="8" customFormat="1">
      <c r="A572" s="143">
        <v>5211</v>
      </c>
      <c r="B572" s="144" t="s">
        <v>1581</v>
      </c>
      <c r="C572" s="317">
        <v>559</v>
      </c>
      <c r="D572" s="147"/>
      <c r="E572" s="147"/>
      <c r="F572" s="146" t="str">
        <f t="shared" si="9"/>
        <v>-</v>
      </c>
    </row>
    <row r="573" spans="1:6" s="8" customFormat="1">
      <c r="A573" s="143">
        <v>5212</v>
      </c>
      <c r="B573" s="144" t="s">
        <v>1037</v>
      </c>
      <c r="C573" s="317">
        <v>560</v>
      </c>
      <c r="D573" s="147"/>
      <c r="E573" s="147"/>
      <c r="F573" s="146" t="str">
        <f t="shared" si="9"/>
        <v>-</v>
      </c>
    </row>
    <row r="574" spans="1:6" s="8" customFormat="1">
      <c r="A574" s="143">
        <v>522</v>
      </c>
      <c r="B574" s="144" t="s">
        <v>4124</v>
      </c>
      <c r="C574" s="317">
        <v>561</v>
      </c>
      <c r="D574" s="145">
        <f>SUM(D575:D576)</f>
        <v>0</v>
      </c>
      <c r="E574" s="145">
        <f>SUM(E575:E576)</f>
        <v>0</v>
      </c>
      <c r="F574" s="148" t="str">
        <f t="shared" si="9"/>
        <v>-</v>
      </c>
    </row>
    <row r="575" spans="1:6" s="8" customFormat="1">
      <c r="A575" s="143">
        <v>5221</v>
      </c>
      <c r="B575" s="144" t="s">
        <v>3568</v>
      </c>
      <c r="C575" s="317">
        <v>562</v>
      </c>
      <c r="D575" s="147"/>
      <c r="E575" s="147"/>
      <c r="F575" s="146" t="str">
        <f t="shared" si="9"/>
        <v>-</v>
      </c>
    </row>
    <row r="576" spans="1:6" s="8" customFormat="1">
      <c r="A576" s="143">
        <v>5222</v>
      </c>
      <c r="B576" s="144" t="s">
        <v>147</v>
      </c>
      <c r="C576" s="317">
        <v>563</v>
      </c>
      <c r="D576" s="147"/>
      <c r="E576" s="147"/>
      <c r="F576" s="146" t="str">
        <f t="shared" si="9"/>
        <v>-</v>
      </c>
    </row>
    <row r="577" spans="1:6" s="8" customFormat="1">
      <c r="A577" s="143">
        <v>523</v>
      </c>
      <c r="B577" s="144" t="s">
        <v>1584</v>
      </c>
      <c r="C577" s="317">
        <v>564</v>
      </c>
      <c r="D577" s="145">
        <f>SUM(D578:D579)</f>
        <v>0</v>
      </c>
      <c r="E577" s="145">
        <f>SUM(E578:E579)</f>
        <v>0</v>
      </c>
      <c r="F577" s="146" t="str">
        <f t="shared" si="9"/>
        <v>-</v>
      </c>
    </row>
    <row r="578" spans="1:6" s="8" customFormat="1">
      <c r="A578" s="143">
        <v>5231</v>
      </c>
      <c r="B578" s="144" t="s">
        <v>636</v>
      </c>
      <c r="C578" s="317">
        <v>565</v>
      </c>
      <c r="D578" s="147"/>
      <c r="E578" s="147"/>
      <c r="F578" s="146" t="str">
        <f t="shared" si="9"/>
        <v>-</v>
      </c>
    </row>
    <row r="579" spans="1:6" s="8" customFormat="1">
      <c r="A579" s="143">
        <v>5232</v>
      </c>
      <c r="B579" s="144" t="s">
        <v>637</v>
      </c>
      <c r="C579" s="317">
        <v>566</v>
      </c>
      <c r="D579" s="147"/>
      <c r="E579" s="147"/>
      <c r="F579" s="146" t="str">
        <f t="shared" si="9"/>
        <v>-</v>
      </c>
    </row>
    <row r="580" spans="1:6" s="8" customFormat="1">
      <c r="A580" s="143">
        <v>524</v>
      </c>
      <c r="B580" s="144" t="s">
        <v>1585</v>
      </c>
      <c r="C580" s="317">
        <v>567</v>
      </c>
      <c r="D580" s="145">
        <f>SUM(D581:D582)</f>
        <v>0</v>
      </c>
      <c r="E580" s="145">
        <f>SUM(E581:E582)</f>
        <v>0</v>
      </c>
      <c r="F580" s="146" t="str">
        <f t="shared" si="9"/>
        <v>-</v>
      </c>
    </row>
    <row r="581" spans="1:6" s="8" customFormat="1">
      <c r="A581" s="156">
        <v>5241</v>
      </c>
      <c r="B581" s="144" t="s">
        <v>435</v>
      </c>
      <c r="C581" s="317">
        <v>568</v>
      </c>
      <c r="D581" s="147"/>
      <c r="E581" s="147"/>
      <c r="F581" s="146" t="str">
        <f t="shared" si="9"/>
        <v>-</v>
      </c>
    </row>
    <row r="582" spans="1:6" s="8" customFormat="1">
      <c r="A582" s="156">
        <v>5242</v>
      </c>
      <c r="B582" s="144" t="s">
        <v>1368</v>
      </c>
      <c r="C582" s="317">
        <v>569</v>
      </c>
      <c r="D582" s="147"/>
      <c r="E582" s="147"/>
      <c r="F582" s="146" t="str">
        <f t="shared" si="9"/>
        <v>-</v>
      </c>
    </row>
    <row r="583" spans="1:6" s="8" customFormat="1">
      <c r="A583" s="143">
        <v>53</v>
      </c>
      <c r="B583" s="144" t="s">
        <v>1586</v>
      </c>
      <c r="C583" s="317">
        <v>570</v>
      </c>
      <c r="D583" s="145">
        <f>D584+D588+D590+D593</f>
        <v>0</v>
      </c>
      <c r="E583" s="145">
        <f>E584+E588+E590+E593</f>
        <v>0</v>
      </c>
      <c r="F583" s="146" t="str">
        <f t="shared" si="9"/>
        <v>-</v>
      </c>
    </row>
    <row r="584" spans="1:6" s="8" customFormat="1" ht="24">
      <c r="A584" s="143">
        <v>531</v>
      </c>
      <c r="B584" s="150" t="s">
        <v>1587</v>
      </c>
      <c r="C584" s="317">
        <v>571</v>
      </c>
      <c r="D584" s="145">
        <f>SUM(D585:D587)</f>
        <v>0</v>
      </c>
      <c r="E584" s="145">
        <f>SUM(E585:E587)</f>
        <v>0</v>
      </c>
      <c r="F584" s="146" t="str">
        <f t="shared" si="9"/>
        <v>-</v>
      </c>
    </row>
    <row r="585" spans="1:6" s="8" customFormat="1">
      <c r="A585" s="143">
        <v>5312</v>
      </c>
      <c r="B585" s="144" t="s">
        <v>3054</v>
      </c>
      <c r="C585" s="317">
        <v>572</v>
      </c>
      <c r="D585" s="147"/>
      <c r="E585" s="147"/>
      <c r="F585" s="146" t="str">
        <f t="shared" si="9"/>
        <v>-</v>
      </c>
    </row>
    <row r="586" spans="1:6" s="8" customFormat="1">
      <c r="A586" s="143">
        <v>5313</v>
      </c>
      <c r="B586" s="144" t="s">
        <v>1077</v>
      </c>
      <c r="C586" s="317">
        <v>573</v>
      </c>
      <c r="D586" s="147"/>
      <c r="E586" s="147"/>
      <c r="F586" s="146" t="str">
        <f t="shared" si="9"/>
        <v>-</v>
      </c>
    </row>
    <row r="587" spans="1:6" s="8" customFormat="1">
      <c r="A587" s="143">
        <v>5314</v>
      </c>
      <c r="B587" s="144" t="s">
        <v>4005</v>
      </c>
      <c r="C587" s="317">
        <v>574</v>
      </c>
      <c r="D587" s="147"/>
      <c r="E587" s="147"/>
      <c r="F587" s="146" t="str">
        <f t="shared" si="9"/>
        <v>-</v>
      </c>
    </row>
    <row r="588" spans="1:6" s="8" customFormat="1">
      <c r="A588" s="143">
        <v>532</v>
      </c>
      <c r="B588" s="144" t="s">
        <v>1592</v>
      </c>
      <c r="C588" s="317">
        <v>575</v>
      </c>
      <c r="D588" s="145">
        <f>D589</f>
        <v>0</v>
      </c>
      <c r="E588" s="145">
        <f>E589</f>
        <v>0</v>
      </c>
      <c r="F588" s="146" t="str">
        <f t="shared" si="9"/>
        <v>-</v>
      </c>
    </row>
    <row r="589" spans="1:6" s="8" customFormat="1">
      <c r="A589" s="143">
        <v>5321</v>
      </c>
      <c r="B589" s="144" t="s">
        <v>2932</v>
      </c>
      <c r="C589" s="317">
        <v>576</v>
      </c>
      <c r="D589" s="147"/>
      <c r="E589" s="147"/>
      <c r="F589" s="146" t="str">
        <f t="shared" si="9"/>
        <v>-</v>
      </c>
    </row>
    <row r="590" spans="1:6" s="8" customFormat="1" ht="24">
      <c r="A590" s="143">
        <v>533</v>
      </c>
      <c r="B590" s="144" t="s">
        <v>4304</v>
      </c>
      <c r="C590" s="317">
        <v>577</v>
      </c>
      <c r="D590" s="145">
        <f>SUM(D591:D592)</f>
        <v>0</v>
      </c>
      <c r="E590" s="145">
        <f>SUM(E591:E592)</f>
        <v>0</v>
      </c>
      <c r="F590" s="146" t="str">
        <f t="shared" si="9"/>
        <v>-</v>
      </c>
    </row>
    <row r="591" spans="1:6" s="8" customFormat="1" ht="24">
      <c r="A591" s="143">
        <v>5331</v>
      </c>
      <c r="B591" s="150" t="s">
        <v>4017</v>
      </c>
      <c r="C591" s="317">
        <v>578</v>
      </c>
      <c r="D591" s="147"/>
      <c r="E591" s="147"/>
      <c r="F591" s="146" t="str">
        <f t="shared" si="9"/>
        <v>-</v>
      </c>
    </row>
    <row r="592" spans="1:6" s="8" customFormat="1">
      <c r="A592" s="143">
        <v>5332</v>
      </c>
      <c r="B592" s="144" t="s">
        <v>315</v>
      </c>
      <c r="C592" s="317">
        <v>579</v>
      </c>
      <c r="D592" s="147"/>
      <c r="E592" s="147"/>
      <c r="F592" s="146" t="str">
        <f t="shared" si="9"/>
        <v>-</v>
      </c>
    </row>
    <row r="593" spans="1:6" s="8" customFormat="1">
      <c r="A593" s="156">
        <v>534</v>
      </c>
      <c r="B593" s="144" t="s">
        <v>4305</v>
      </c>
      <c r="C593" s="317">
        <v>580</v>
      </c>
      <c r="D593" s="145">
        <f>SUM(D594:D595)</f>
        <v>0</v>
      </c>
      <c r="E593" s="145">
        <f>SUM(E594:E595)</f>
        <v>0</v>
      </c>
      <c r="F593" s="146" t="str">
        <f t="shared" si="9"/>
        <v>-</v>
      </c>
    </row>
    <row r="594" spans="1:6" s="8" customFormat="1">
      <c r="A594" s="143">
        <v>5341</v>
      </c>
      <c r="B594" s="144" t="s">
        <v>307</v>
      </c>
      <c r="C594" s="317">
        <v>581</v>
      </c>
      <c r="D594" s="147"/>
      <c r="E594" s="147"/>
      <c r="F594" s="146" t="str">
        <f t="shared" si="9"/>
        <v>-</v>
      </c>
    </row>
    <row r="595" spans="1:6" s="8" customFormat="1">
      <c r="A595" s="143">
        <v>5342</v>
      </c>
      <c r="B595" s="144" t="s">
        <v>555</v>
      </c>
      <c r="C595" s="317">
        <v>582</v>
      </c>
      <c r="D595" s="147"/>
      <c r="E595" s="147"/>
      <c r="F595" s="146" t="str">
        <f t="shared" si="9"/>
        <v>-</v>
      </c>
    </row>
    <row r="596" spans="1:6" s="8" customFormat="1">
      <c r="A596" s="143">
        <v>54</v>
      </c>
      <c r="B596" s="149" t="s">
        <v>4306</v>
      </c>
      <c r="C596" s="317">
        <v>583</v>
      </c>
      <c r="D596" s="145">
        <f>D597+D602+D606+D608+D615+D620</f>
        <v>0</v>
      </c>
      <c r="E596" s="145">
        <f>E597+E602+E606+E608+E615+E620</f>
        <v>0</v>
      </c>
      <c r="F596" s="146" t="str">
        <f t="shared" si="9"/>
        <v>-</v>
      </c>
    </row>
    <row r="597" spans="1:6" s="8" customFormat="1" ht="24">
      <c r="A597" s="143">
        <v>541</v>
      </c>
      <c r="B597" s="144" t="s">
        <v>4307</v>
      </c>
      <c r="C597" s="317">
        <v>584</v>
      </c>
      <c r="D597" s="145">
        <f>SUM(D598:D601)</f>
        <v>0</v>
      </c>
      <c r="E597" s="145">
        <f>SUM(E598:E601)</f>
        <v>0</v>
      </c>
      <c r="F597" s="146" t="str">
        <f t="shared" si="9"/>
        <v>-</v>
      </c>
    </row>
    <row r="598" spans="1:6" s="8" customFormat="1">
      <c r="A598" s="143">
        <v>5413</v>
      </c>
      <c r="B598" s="144" t="s">
        <v>436</v>
      </c>
      <c r="C598" s="317">
        <v>585</v>
      </c>
      <c r="D598" s="147"/>
      <c r="E598" s="147"/>
      <c r="F598" s="146" t="str">
        <f t="shared" si="9"/>
        <v>-</v>
      </c>
    </row>
    <row r="599" spans="1:6" s="8" customFormat="1">
      <c r="A599" s="143">
        <v>5414</v>
      </c>
      <c r="B599" s="144" t="s">
        <v>591</v>
      </c>
      <c r="C599" s="317">
        <v>586</v>
      </c>
      <c r="D599" s="147"/>
      <c r="E599" s="147"/>
      <c r="F599" s="146" t="str">
        <f t="shared" si="9"/>
        <v>-</v>
      </c>
    </row>
    <row r="600" spans="1:6" s="8" customFormat="1">
      <c r="A600" s="143">
        <v>5415</v>
      </c>
      <c r="B600" s="144" t="s">
        <v>2408</v>
      </c>
      <c r="C600" s="317">
        <v>587</v>
      </c>
      <c r="D600" s="147"/>
      <c r="E600" s="147"/>
      <c r="F600" s="146" t="str">
        <f t="shared" si="9"/>
        <v>-</v>
      </c>
    </row>
    <row r="601" spans="1:6" s="8" customFormat="1">
      <c r="A601" s="143">
        <v>5416</v>
      </c>
      <c r="B601" s="144" t="s">
        <v>2409</v>
      </c>
      <c r="C601" s="317">
        <v>588</v>
      </c>
      <c r="D601" s="147"/>
      <c r="E601" s="147"/>
      <c r="F601" s="146" t="str">
        <f t="shared" si="9"/>
        <v>-</v>
      </c>
    </row>
    <row r="602" spans="1:6" s="8" customFormat="1" ht="24">
      <c r="A602" s="143">
        <v>542</v>
      </c>
      <c r="B602" s="144" t="s">
        <v>4308</v>
      </c>
      <c r="C602" s="317">
        <v>589</v>
      </c>
      <c r="D602" s="145">
        <f>SUM(D603:D605)</f>
        <v>0</v>
      </c>
      <c r="E602" s="145">
        <f>SUM(E603:E605)</f>
        <v>0</v>
      </c>
      <c r="F602" s="146" t="str">
        <f t="shared" si="9"/>
        <v>-</v>
      </c>
    </row>
    <row r="603" spans="1:6" s="8" customFormat="1">
      <c r="A603" s="143">
        <v>5422</v>
      </c>
      <c r="B603" s="144" t="s">
        <v>2410</v>
      </c>
      <c r="C603" s="317">
        <v>590</v>
      </c>
      <c r="D603" s="147"/>
      <c r="E603" s="147"/>
      <c r="F603" s="146" t="str">
        <f t="shared" si="9"/>
        <v>-</v>
      </c>
    </row>
    <row r="604" spans="1:6" s="8" customFormat="1">
      <c r="A604" s="143">
        <v>5423</v>
      </c>
      <c r="B604" s="144" t="s">
        <v>2411</v>
      </c>
      <c r="C604" s="317">
        <v>591</v>
      </c>
      <c r="D604" s="147"/>
      <c r="E604" s="147"/>
      <c r="F604" s="146" t="str">
        <f t="shared" si="9"/>
        <v>-</v>
      </c>
    </row>
    <row r="605" spans="1:6" s="8" customFormat="1">
      <c r="A605" s="143">
        <v>5424</v>
      </c>
      <c r="B605" s="144" t="s">
        <v>3933</v>
      </c>
      <c r="C605" s="317">
        <v>592</v>
      </c>
      <c r="D605" s="147"/>
      <c r="E605" s="147"/>
      <c r="F605" s="146" t="str">
        <f t="shared" si="9"/>
        <v>-</v>
      </c>
    </row>
    <row r="606" spans="1:6" s="8" customFormat="1">
      <c r="A606" s="143">
        <v>543</v>
      </c>
      <c r="B606" s="144" t="s">
        <v>4309</v>
      </c>
      <c r="C606" s="317">
        <v>593</v>
      </c>
      <c r="D606" s="145">
        <f>D607</f>
        <v>0</v>
      </c>
      <c r="E606" s="145">
        <f>E607</f>
        <v>0</v>
      </c>
      <c r="F606" s="146" t="str">
        <f t="shared" si="9"/>
        <v>-</v>
      </c>
    </row>
    <row r="607" spans="1:6" s="8" customFormat="1">
      <c r="A607" s="143">
        <v>5431</v>
      </c>
      <c r="B607" s="144" t="s">
        <v>2077</v>
      </c>
      <c r="C607" s="317">
        <v>594</v>
      </c>
      <c r="D607" s="147"/>
      <c r="E607" s="147"/>
      <c r="F607" s="146" t="str">
        <f t="shared" si="9"/>
        <v>-</v>
      </c>
    </row>
    <row r="608" spans="1:6" s="8" customFormat="1" ht="24">
      <c r="A608" s="143">
        <v>544</v>
      </c>
      <c r="B608" s="144" t="s">
        <v>1722</v>
      </c>
      <c r="C608" s="317">
        <v>595</v>
      </c>
      <c r="D608" s="145">
        <f>SUM(D609:D614)</f>
        <v>0</v>
      </c>
      <c r="E608" s="145">
        <f>SUM(E609:E614)</f>
        <v>0</v>
      </c>
      <c r="F608" s="146" t="str">
        <f t="shared" si="9"/>
        <v>-</v>
      </c>
    </row>
    <row r="609" spans="1:6" s="8" customFormat="1">
      <c r="A609" s="143">
        <v>5443</v>
      </c>
      <c r="B609" s="144" t="s">
        <v>3934</v>
      </c>
      <c r="C609" s="317">
        <v>596</v>
      </c>
      <c r="D609" s="147"/>
      <c r="E609" s="147"/>
      <c r="F609" s="146" t="str">
        <f t="shared" si="9"/>
        <v>-</v>
      </c>
    </row>
    <row r="610" spans="1:6" s="8" customFormat="1">
      <c r="A610" s="143">
        <v>5444</v>
      </c>
      <c r="B610" s="149" t="s">
        <v>3935</v>
      </c>
      <c r="C610" s="317">
        <v>597</v>
      </c>
      <c r="D610" s="147"/>
      <c r="E610" s="147"/>
      <c r="F610" s="146" t="str">
        <f t="shared" si="9"/>
        <v>-</v>
      </c>
    </row>
    <row r="611" spans="1:6" s="8" customFormat="1" ht="24">
      <c r="A611" s="156">
        <v>5445</v>
      </c>
      <c r="B611" s="144" t="s">
        <v>1431</v>
      </c>
      <c r="C611" s="317">
        <v>598</v>
      </c>
      <c r="D611" s="147"/>
      <c r="E611" s="147"/>
      <c r="F611" s="146" t="str">
        <f t="shared" si="9"/>
        <v>-</v>
      </c>
    </row>
    <row r="612" spans="1:6" s="8" customFormat="1">
      <c r="A612" s="143">
        <v>5446</v>
      </c>
      <c r="B612" s="144" t="s">
        <v>3936</v>
      </c>
      <c r="C612" s="317">
        <v>599</v>
      </c>
      <c r="D612" s="147"/>
      <c r="E612" s="147"/>
      <c r="F612" s="146" t="str">
        <f t="shared" si="9"/>
        <v>-</v>
      </c>
    </row>
    <row r="613" spans="1:6" s="8" customFormat="1">
      <c r="A613" s="143">
        <v>5447</v>
      </c>
      <c r="B613" s="144" t="s">
        <v>3937</v>
      </c>
      <c r="C613" s="317">
        <v>600</v>
      </c>
      <c r="D613" s="147"/>
      <c r="E613" s="147"/>
      <c r="F613" s="146" t="str">
        <f t="shared" si="9"/>
        <v>-</v>
      </c>
    </row>
    <row r="614" spans="1:6" s="8" customFormat="1">
      <c r="A614" s="143">
        <v>5448</v>
      </c>
      <c r="B614" s="144" t="s">
        <v>3174</v>
      </c>
      <c r="C614" s="317">
        <v>601</v>
      </c>
      <c r="D614" s="147"/>
      <c r="E614" s="147"/>
      <c r="F614" s="146" t="str">
        <f t="shared" si="9"/>
        <v>-</v>
      </c>
    </row>
    <row r="615" spans="1:6" s="8" customFormat="1" ht="24">
      <c r="A615" s="143">
        <v>545</v>
      </c>
      <c r="B615" s="144" t="s">
        <v>1723</v>
      </c>
      <c r="C615" s="317">
        <v>602</v>
      </c>
      <c r="D615" s="145">
        <f>SUM(D616:D619)</f>
        <v>0</v>
      </c>
      <c r="E615" s="145">
        <f>SUM(E616:E619)</f>
        <v>0</v>
      </c>
      <c r="F615" s="146" t="str">
        <f t="shared" ref="F615:F650" si="10">IF(D615&lt;&gt;0,IF(E615/D615&gt;=100,"&gt;&gt;100",E615/D615*100),"-")</f>
        <v>-</v>
      </c>
    </row>
    <row r="616" spans="1:6" s="8" customFormat="1">
      <c r="A616" s="143">
        <v>5453</v>
      </c>
      <c r="B616" s="149" t="s">
        <v>932</v>
      </c>
      <c r="C616" s="317">
        <v>603</v>
      </c>
      <c r="D616" s="147"/>
      <c r="E616" s="147"/>
      <c r="F616" s="146" t="str">
        <f t="shared" si="10"/>
        <v>-</v>
      </c>
    </row>
    <row r="617" spans="1:6" s="8" customFormat="1">
      <c r="A617" s="143">
        <v>5454</v>
      </c>
      <c r="B617" s="144" t="s">
        <v>933</v>
      </c>
      <c r="C617" s="317">
        <v>604</v>
      </c>
      <c r="D617" s="147"/>
      <c r="E617" s="147"/>
      <c r="F617" s="146" t="str">
        <f t="shared" si="10"/>
        <v>-</v>
      </c>
    </row>
    <row r="618" spans="1:6" s="8" customFormat="1">
      <c r="A618" s="143">
        <v>5455</v>
      </c>
      <c r="B618" s="144" t="s">
        <v>934</v>
      </c>
      <c r="C618" s="317">
        <v>605</v>
      </c>
      <c r="D618" s="147"/>
      <c r="E618" s="147"/>
      <c r="F618" s="146" t="str">
        <f t="shared" si="10"/>
        <v>-</v>
      </c>
    </row>
    <row r="619" spans="1:6" s="8" customFormat="1">
      <c r="A619" s="143">
        <v>5456</v>
      </c>
      <c r="B619" s="144" t="s">
        <v>935</v>
      </c>
      <c r="C619" s="317">
        <v>606</v>
      </c>
      <c r="D619" s="147"/>
      <c r="E619" s="147"/>
      <c r="F619" s="146" t="str">
        <f t="shared" si="10"/>
        <v>-</v>
      </c>
    </row>
    <row r="620" spans="1:6" s="8" customFormat="1">
      <c r="A620" s="143">
        <v>547</v>
      </c>
      <c r="B620" s="144" t="s">
        <v>1724</v>
      </c>
      <c r="C620" s="317">
        <v>607</v>
      </c>
      <c r="D620" s="145">
        <f>SUM(D621:D627)</f>
        <v>0</v>
      </c>
      <c r="E620" s="145">
        <f>SUM(E621:E627)</f>
        <v>0</v>
      </c>
      <c r="F620" s="146" t="str">
        <f t="shared" si="10"/>
        <v>-</v>
      </c>
    </row>
    <row r="621" spans="1:6" s="8" customFormat="1">
      <c r="A621" s="143">
        <v>5471</v>
      </c>
      <c r="B621" s="144" t="s">
        <v>936</v>
      </c>
      <c r="C621" s="317">
        <v>608</v>
      </c>
      <c r="D621" s="147"/>
      <c r="E621" s="147"/>
      <c r="F621" s="146" t="str">
        <f t="shared" si="10"/>
        <v>-</v>
      </c>
    </row>
    <row r="622" spans="1:6" s="8" customFormat="1">
      <c r="A622" s="143">
        <v>5472</v>
      </c>
      <c r="B622" s="144" t="s">
        <v>937</v>
      </c>
      <c r="C622" s="317">
        <v>609</v>
      </c>
      <c r="D622" s="147"/>
      <c r="E622" s="147"/>
      <c r="F622" s="146" t="str">
        <f t="shared" si="10"/>
        <v>-</v>
      </c>
    </row>
    <row r="623" spans="1:6" s="8" customFormat="1">
      <c r="A623" s="143">
        <v>5473</v>
      </c>
      <c r="B623" s="144" t="s">
        <v>938</v>
      </c>
      <c r="C623" s="317">
        <v>610</v>
      </c>
      <c r="D623" s="147"/>
      <c r="E623" s="147"/>
      <c r="F623" s="146" t="str">
        <f t="shared" si="10"/>
        <v>-</v>
      </c>
    </row>
    <row r="624" spans="1:6" s="8" customFormat="1">
      <c r="A624" s="143">
        <v>5474</v>
      </c>
      <c r="B624" s="144" t="s">
        <v>649</v>
      </c>
      <c r="C624" s="317">
        <v>611</v>
      </c>
      <c r="D624" s="147"/>
      <c r="E624" s="147"/>
      <c r="F624" s="146" t="str">
        <f t="shared" si="10"/>
        <v>-</v>
      </c>
    </row>
    <row r="625" spans="1:6" s="8" customFormat="1">
      <c r="A625" s="143">
        <v>5475</v>
      </c>
      <c r="B625" s="144" t="s">
        <v>650</v>
      </c>
      <c r="C625" s="317">
        <v>612</v>
      </c>
      <c r="D625" s="147"/>
      <c r="E625" s="147"/>
      <c r="F625" s="146" t="str">
        <f t="shared" si="10"/>
        <v>-</v>
      </c>
    </row>
    <row r="626" spans="1:6" s="8" customFormat="1" ht="24">
      <c r="A626" s="143">
        <v>5476</v>
      </c>
      <c r="B626" s="144" t="s">
        <v>590</v>
      </c>
      <c r="C626" s="317">
        <v>613</v>
      </c>
      <c r="D626" s="147"/>
      <c r="E626" s="147"/>
      <c r="F626" s="146" t="str">
        <f t="shared" si="10"/>
        <v>-</v>
      </c>
    </row>
    <row r="627" spans="1:6" s="8" customFormat="1" ht="24">
      <c r="A627" s="143">
        <v>5477</v>
      </c>
      <c r="B627" s="144" t="s">
        <v>148</v>
      </c>
      <c r="C627" s="317">
        <v>614</v>
      </c>
      <c r="D627" s="147"/>
      <c r="E627" s="147"/>
      <c r="F627" s="146" t="str">
        <f t="shared" si="10"/>
        <v>-</v>
      </c>
    </row>
    <row r="628" spans="1:6" s="8" customFormat="1">
      <c r="A628" s="143">
        <v>55</v>
      </c>
      <c r="B628" s="144" t="s">
        <v>1725</v>
      </c>
      <c r="C628" s="317">
        <v>615</v>
      </c>
      <c r="D628" s="145">
        <f>D629+D632+D635</f>
        <v>0</v>
      </c>
      <c r="E628" s="145">
        <f>E629+E632+E635</f>
        <v>0</v>
      </c>
      <c r="F628" s="146" t="str">
        <f t="shared" si="10"/>
        <v>-</v>
      </c>
    </row>
    <row r="629" spans="1:6" s="8" customFormat="1">
      <c r="A629" s="143">
        <v>551</v>
      </c>
      <c r="B629" s="144" t="s">
        <v>1726</v>
      </c>
      <c r="C629" s="317">
        <v>616</v>
      </c>
      <c r="D629" s="145">
        <f>SUM(D630:D631)</f>
        <v>0</v>
      </c>
      <c r="E629" s="145">
        <f>SUM(E630:E631)</f>
        <v>0</v>
      </c>
      <c r="F629" s="146" t="str">
        <f t="shared" si="10"/>
        <v>-</v>
      </c>
    </row>
    <row r="630" spans="1:6" s="8" customFormat="1">
      <c r="A630" s="143">
        <v>5511</v>
      </c>
      <c r="B630" s="144" t="s">
        <v>3370</v>
      </c>
      <c r="C630" s="317">
        <v>617</v>
      </c>
      <c r="D630" s="147"/>
      <c r="E630" s="147"/>
      <c r="F630" s="146" t="str">
        <f t="shared" si="10"/>
        <v>-</v>
      </c>
    </row>
    <row r="631" spans="1:6" s="8" customFormat="1">
      <c r="A631" s="143">
        <v>5512</v>
      </c>
      <c r="B631" s="144" t="s">
        <v>2078</v>
      </c>
      <c r="C631" s="317">
        <v>618</v>
      </c>
      <c r="D631" s="147"/>
      <c r="E631" s="147"/>
      <c r="F631" s="146" t="str">
        <f t="shared" si="10"/>
        <v>-</v>
      </c>
    </row>
    <row r="632" spans="1:6" s="8" customFormat="1">
      <c r="A632" s="143">
        <v>552</v>
      </c>
      <c r="B632" s="144" t="s">
        <v>1727</v>
      </c>
      <c r="C632" s="317">
        <v>619</v>
      </c>
      <c r="D632" s="145">
        <f>SUM(D633:D634)</f>
        <v>0</v>
      </c>
      <c r="E632" s="145">
        <f>SUM(E633:E634)</f>
        <v>0</v>
      </c>
      <c r="F632" s="146" t="str">
        <f t="shared" si="10"/>
        <v>-</v>
      </c>
    </row>
    <row r="633" spans="1:6" s="8" customFormat="1">
      <c r="A633" s="143">
        <v>5521</v>
      </c>
      <c r="B633" s="144" t="s">
        <v>2079</v>
      </c>
      <c r="C633" s="317">
        <v>620</v>
      </c>
      <c r="D633" s="147"/>
      <c r="E633" s="147"/>
      <c r="F633" s="146" t="str">
        <f t="shared" si="10"/>
        <v>-</v>
      </c>
    </row>
    <row r="634" spans="1:6" s="8" customFormat="1">
      <c r="A634" s="143">
        <v>5522</v>
      </c>
      <c r="B634" s="144" t="s">
        <v>881</v>
      </c>
      <c r="C634" s="317">
        <v>621</v>
      </c>
      <c r="D634" s="147"/>
      <c r="E634" s="147"/>
      <c r="F634" s="146" t="str">
        <f t="shared" si="10"/>
        <v>-</v>
      </c>
    </row>
    <row r="635" spans="1:6" s="8" customFormat="1">
      <c r="A635" s="143">
        <v>553</v>
      </c>
      <c r="B635" s="144" t="s">
        <v>1728</v>
      </c>
      <c r="C635" s="317">
        <v>622</v>
      </c>
      <c r="D635" s="145">
        <f>SUM(D636:D637)</f>
        <v>0</v>
      </c>
      <c r="E635" s="145">
        <f>SUM(E636:E637)</f>
        <v>0</v>
      </c>
      <c r="F635" s="146" t="str">
        <f t="shared" si="10"/>
        <v>-</v>
      </c>
    </row>
    <row r="636" spans="1:6" s="8" customFormat="1">
      <c r="A636" s="143">
        <v>5531</v>
      </c>
      <c r="B636" s="149" t="s">
        <v>882</v>
      </c>
      <c r="C636" s="317">
        <v>623</v>
      </c>
      <c r="D636" s="147"/>
      <c r="E636" s="147"/>
      <c r="F636" s="146" t="str">
        <f t="shared" si="10"/>
        <v>-</v>
      </c>
    </row>
    <row r="637" spans="1:6" s="8" customFormat="1">
      <c r="A637" s="143">
        <v>5532</v>
      </c>
      <c r="B637" s="144" t="s">
        <v>883</v>
      </c>
      <c r="C637" s="317">
        <v>624</v>
      </c>
      <c r="D637" s="147"/>
      <c r="E637" s="147"/>
      <c r="F637" s="146" t="str">
        <f t="shared" si="10"/>
        <v>-</v>
      </c>
    </row>
    <row r="638" spans="1:6" s="8" customFormat="1">
      <c r="A638" s="143" t="s">
        <v>558</v>
      </c>
      <c r="B638" s="144" t="s">
        <v>1729</v>
      </c>
      <c r="C638" s="317">
        <v>625</v>
      </c>
      <c r="D638" s="145">
        <f>IF(D423-D531&gt;=0,D423-D531,0)</f>
        <v>0</v>
      </c>
      <c r="E638" s="145">
        <f>IF(E423-E531&gt;=0,E423-E531,0)</f>
        <v>0</v>
      </c>
      <c r="F638" s="146" t="str">
        <f t="shared" si="10"/>
        <v>-</v>
      </c>
    </row>
    <row r="639" spans="1:6" s="8" customFormat="1">
      <c r="A639" s="143" t="s">
        <v>558</v>
      </c>
      <c r="B639" s="144" t="s">
        <v>1730</v>
      </c>
      <c r="C639" s="317">
        <v>626</v>
      </c>
      <c r="D639" s="145">
        <f>IF(D531-D423&gt;=0,D531-D423,0)</f>
        <v>0</v>
      </c>
      <c r="E639" s="145">
        <f>IF(E531-E423&gt;=0,E531-E423,0)</f>
        <v>0</v>
      </c>
      <c r="F639" s="146" t="str">
        <f t="shared" si="10"/>
        <v>-</v>
      </c>
    </row>
    <row r="640" spans="1:6" s="8" customFormat="1">
      <c r="A640" s="143">
        <v>92213</v>
      </c>
      <c r="B640" s="144" t="s">
        <v>2377</v>
      </c>
      <c r="C640" s="317">
        <v>627</v>
      </c>
      <c r="D640" s="147"/>
      <c r="E640" s="147"/>
      <c r="F640" s="146" t="str">
        <f t="shared" si="10"/>
        <v>-</v>
      </c>
    </row>
    <row r="641" spans="1:6" s="8" customFormat="1">
      <c r="A641" s="143">
        <v>92223</v>
      </c>
      <c r="B641" s="144" t="s">
        <v>2379</v>
      </c>
      <c r="C641" s="317">
        <v>628</v>
      </c>
      <c r="D641" s="147"/>
      <c r="E641" s="147"/>
      <c r="F641" s="146" t="str">
        <f t="shared" si="10"/>
        <v>-</v>
      </c>
    </row>
    <row r="642" spans="1:6" s="8" customFormat="1">
      <c r="A642" s="143" t="s">
        <v>558</v>
      </c>
      <c r="B642" s="144" t="s">
        <v>1731</v>
      </c>
      <c r="C642" s="317">
        <v>629</v>
      </c>
      <c r="D642" s="145">
        <f>D415+D423</f>
        <v>3849649</v>
      </c>
      <c r="E642" s="145">
        <f>E415+E423</f>
        <v>3709766</v>
      </c>
      <c r="F642" s="146">
        <f t="shared" si="10"/>
        <v>96.366344048509362</v>
      </c>
    </row>
    <row r="643" spans="1:6" s="8" customFormat="1">
      <c r="A643" s="143" t="s">
        <v>558</v>
      </c>
      <c r="B643" s="144" t="s">
        <v>1732</v>
      </c>
      <c r="C643" s="317">
        <v>630</v>
      </c>
      <c r="D643" s="145">
        <f>D416+D531</f>
        <v>3824712</v>
      </c>
      <c r="E643" s="145">
        <f>E416+E531</f>
        <v>3591004</v>
      </c>
      <c r="F643" s="146">
        <f t="shared" si="10"/>
        <v>93.889526845419994</v>
      </c>
    </row>
    <row r="644" spans="1:6" s="8" customFormat="1">
      <c r="A644" s="143" t="s">
        <v>558</v>
      </c>
      <c r="B644" s="144" t="s">
        <v>1733</v>
      </c>
      <c r="C644" s="317">
        <v>631</v>
      </c>
      <c r="D644" s="145">
        <f>IF(D642&gt;=D643,D642-D643,0)</f>
        <v>24937</v>
      </c>
      <c r="E644" s="145">
        <f>IF(E642&gt;=E643,E642-E643,0)</f>
        <v>118762</v>
      </c>
      <c r="F644" s="146">
        <f t="shared" si="10"/>
        <v>476.24814532622207</v>
      </c>
    </row>
    <row r="645" spans="1:6" s="8" customFormat="1">
      <c r="A645" s="143" t="s">
        <v>558</v>
      </c>
      <c r="B645" s="144" t="s">
        <v>1734</v>
      </c>
      <c r="C645" s="317">
        <v>632</v>
      </c>
      <c r="D645" s="145">
        <f>IF(D643&gt;=D642,D643-D642,0)</f>
        <v>0</v>
      </c>
      <c r="E645" s="145">
        <f>IF(E643&gt;=E642,E643-E642,0)</f>
        <v>0</v>
      </c>
      <c r="F645" s="146" t="str">
        <f t="shared" si="10"/>
        <v>-</v>
      </c>
    </row>
    <row r="646" spans="1:6" s="8" customFormat="1">
      <c r="A646" s="156" t="s">
        <v>3155</v>
      </c>
      <c r="B646" s="144" t="s">
        <v>1735</v>
      </c>
      <c r="C646" s="317">
        <v>633</v>
      </c>
      <c r="D646" s="145">
        <f>IF(D419-D420+D640-D641&gt;=0,D419-D420+D640-D641,0)</f>
        <v>91298</v>
      </c>
      <c r="E646" s="145">
        <f>IF(E419-E420+E640-E641&gt;=0,E419-E420+E640-E641,0)</f>
        <v>135157</v>
      </c>
      <c r="F646" s="146">
        <f t="shared" si="10"/>
        <v>148.03938750027385</v>
      </c>
    </row>
    <row r="647" spans="1:6" s="8" customFormat="1">
      <c r="A647" s="156" t="s">
        <v>3156</v>
      </c>
      <c r="B647" s="144" t="s">
        <v>1736</v>
      </c>
      <c r="C647" s="317">
        <v>634</v>
      </c>
      <c r="D647" s="145">
        <f>IF(D420-D419+D641-D640&gt;=0,D420-D419+D641-D640,0)</f>
        <v>0</v>
      </c>
      <c r="E647" s="145">
        <f>IF(E420-E419+E641-E640&gt;=0,E420-E419+E641-E640,0)</f>
        <v>0</v>
      </c>
      <c r="F647" s="146" t="str">
        <f t="shared" si="10"/>
        <v>-</v>
      </c>
    </row>
    <row r="648" spans="1:6" s="8" customFormat="1">
      <c r="A648" s="143" t="s">
        <v>558</v>
      </c>
      <c r="B648" s="144" t="s">
        <v>1737</v>
      </c>
      <c r="C648" s="317">
        <v>635</v>
      </c>
      <c r="D648" s="145">
        <f>IF(D644+D646-D645-D647&gt;=0,D644+D646-D645-D647,0)</f>
        <v>116235</v>
      </c>
      <c r="E648" s="145">
        <f>IF(E644+E646-E645-E647&gt;=0,E644+E646-E645-E647,0)</f>
        <v>253919</v>
      </c>
      <c r="F648" s="146">
        <f t="shared" si="10"/>
        <v>218.45313373768658</v>
      </c>
    </row>
    <row r="649" spans="1:6" s="8" customFormat="1">
      <c r="A649" s="143" t="s">
        <v>558</v>
      </c>
      <c r="B649" s="144" t="s">
        <v>1002</v>
      </c>
      <c r="C649" s="317">
        <v>636</v>
      </c>
      <c r="D649" s="145">
        <f>IF(D645+D647-D644-D646&gt;=0,D645+D647-D644-D646,0)</f>
        <v>0</v>
      </c>
      <c r="E649" s="145">
        <f>IF(E645+E647-E644-E646&gt;=0,E645+E647-E644-E646,0)</f>
        <v>0</v>
      </c>
      <c r="F649" s="146" t="str">
        <f t="shared" si="10"/>
        <v>-</v>
      </c>
    </row>
    <row r="650" spans="1:6" s="8" customFormat="1" ht="24">
      <c r="A650" s="152" t="s">
        <v>2861</v>
      </c>
      <c r="B650" s="153" t="s">
        <v>1003</v>
      </c>
      <c r="C650" s="320">
        <v>637</v>
      </c>
      <c r="D650" s="154">
        <v>260325</v>
      </c>
      <c r="E650" s="154"/>
      <c r="F650" s="155">
        <f t="shared" si="10"/>
        <v>0</v>
      </c>
    </row>
    <row r="651" spans="1:6" s="8" customFormat="1" ht="15" customHeight="1">
      <c r="A651" s="422" t="s">
        <v>1004</v>
      </c>
      <c r="B651" s="423"/>
      <c r="C651" s="321"/>
      <c r="D651" s="141"/>
      <c r="E651" s="141"/>
      <c r="F651" s="142"/>
    </row>
    <row r="652" spans="1:6" s="8" customFormat="1">
      <c r="A652" s="143">
        <v>11</v>
      </c>
      <c r="B652" s="144" t="s">
        <v>550</v>
      </c>
      <c r="C652" s="317">
        <v>638</v>
      </c>
      <c r="D652" s="147">
        <v>129442</v>
      </c>
      <c r="E652" s="147">
        <v>216754</v>
      </c>
      <c r="F652" s="146">
        <f t="shared" ref="F652:F677" si="11">IF(D652&lt;&gt;0,IF(E652/D652&gt;=100,"&gt;&gt;100",E652/D652*100),"-")</f>
        <v>167.45260425518765</v>
      </c>
    </row>
    <row r="653" spans="1:6" s="8" customFormat="1">
      <c r="A653" s="143" t="s">
        <v>551</v>
      </c>
      <c r="B653" s="144" t="s">
        <v>3164</v>
      </c>
      <c r="C653" s="317">
        <v>639</v>
      </c>
      <c r="D653" s="147">
        <v>1164796</v>
      </c>
      <c r="E653" s="147">
        <v>1078131</v>
      </c>
      <c r="F653" s="146">
        <f t="shared" si="11"/>
        <v>92.559641344922198</v>
      </c>
    </row>
    <row r="654" spans="1:6" s="8" customFormat="1">
      <c r="A654" s="143" t="s">
        <v>552</v>
      </c>
      <c r="B654" s="144" t="s">
        <v>4082</v>
      </c>
      <c r="C654" s="317">
        <v>640</v>
      </c>
      <c r="D654" s="147">
        <v>1152118</v>
      </c>
      <c r="E654" s="147">
        <v>1067102</v>
      </c>
      <c r="F654" s="146">
        <f t="shared" si="11"/>
        <v>92.620894734740716</v>
      </c>
    </row>
    <row r="655" spans="1:6" s="8" customFormat="1">
      <c r="A655" s="143">
        <v>11</v>
      </c>
      <c r="B655" s="144" t="s">
        <v>1007</v>
      </c>
      <c r="C655" s="317">
        <v>641</v>
      </c>
      <c r="D655" s="145">
        <f>+D652+D653-D654</f>
        <v>142120</v>
      </c>
      <c r="E655" s="145">
        <f>+E652+E653-E654</f>
        <v>227783</v>
      </c>
      <c r="F655" s="148">
        <f t="shared" si="11"/>
        <v>160.27511961722487</v>
      </c>
    </row>
    <row r="656" spans="1:6" s="8" customFormat="1" ht="24">
      <c r="A656" s="143" t="s">
        <v>558</v>
      </c>
      <c r="B656" s="144" t="s">
        <v>565</v>
      </c>
      <c r="C656" s="317">
        <v>642</v>
      </c>
      <c r="D656" s="147"/>
      <c r="E656" s="147"/>
      <c r="F656" s="146" t="str">
        <f t="shared" si="11"/>
        <v>-</v>
      </c>
    </row>
    <row r="657" spans="1:6" s="8" customFormat="1" ht="24">
      <c r="A657" s="143" t="s">
        <v>558</v>
      </c>
      <c r="B657" s="144" t="s">
        <v>4222</v>
      </c>
      <c r="C657" s="317">
        <v>643</v>
      </c>
      <c r="D657" s="147">
        <v>34</v>
      </c>
      <c r="E657" s="147">
        <v>35</v>
      </c>
      <c r="F657" s="146">
        <f t="shared" si="11"/>
        <v>102.94117647058823</v>
      </c>
    </row>
    <row r="658" spans="1:6" s="8" customFormat="1">
      <c r="A658" s="143" t="s">
        <v>558</v>
      </c>
      <c r="B658" s="144" t="s">
        <v>3423</v>
      </c>
      <c r="C658" s="317">
        <v>644</v>
      </c>
      <c r="D658" s="147"/>
      <c r="E658" s="147"/>
      <c r="F658" s="146" t="str">
        <f t="shared" si="11"/>
        <v>-</v>
      </c>
    </row>
    <row r="659" spans="1:6" s="8" customFormat="1">
      <c r="A659" s="143" t="s">
        <v>558</v>
      </c>
      <c r="B659" s="144" t="s">
        <v>4051</v>
      </c>
      <c r="C659" s="317">
        <v>645</v>
      </c>
      <c r="D659" s="147">
        <v>26</v>
      </c>
      <c r="E659" s="147">
        <v>26</v>
      </c>
      <c r="F659" s="146">
        <f t="shared" si="11"/>
        <v>100</v>
      </c>
    </row>
    <row r="660" spans="1:6" s="8" customFormat="1">
      <c r="A660" s="143" t="s">
        <v>3424</v>
      </c>
      <c r="B660" s="144" t="s">
        <v>3425</v>
      </c>
      <c r="C660" s="317">
        <v>646</v>
      </c>
      <c r="D660" s="147"/>
      <c r="E660" s="147"/>
      <c r="F660" s="146" t="str">
        <f t="shared" si="11"/>
        <v>-</v>
      </c>
    </row>
    <row r="661" spans="1:6" s="8" customFormat="1">
      <c r="A661" s="143">
        <v>61315</v>
      </c>
      <c r="B661" s="144" t="s">
        <v>4052</v>
      </c>
      <c r="C661" s="317">
        <v>647</v>
      </c>
      <c r="D661" s="147"/>
      <c r="E661" s="147"/>
      <c r="F661" s="146" t="str">
        <f t="shared" si="11"/>
        <v>-</v>
      </c>
    </row>
    <row r="662" spans="1:6" s="8" customFormat="1">
      <c r="A662" s="143">
        <v>61451</v>
      </c>
      <c r="B662" s="144" t="s">
        <v>2171</v>
      </c>
      <c r="C662" s="317">
        <v>648</v>
      </c>
      <c r="D662" s="147"/>
      <c r="E662" s="147"/>
      <c r="F662" s="146" t="str">
        <f t="shared" si="11"/>
        <v>-</v>
      </c>
    </row>
    <row r="663" spans="1:6" s="8" customFormat="1">
      <c r="A663" s="143">
        <v>61453</v>
      </c>
      <c r="B663" s="144" t="s">
        <v>128</v>
      </c>
      <c r="C663" s="317">
        <v>649</v>
      </c>
      <c r="D663" s="147"/>
      <c r="E663" s="147"/>
      <c r="F663" s="146" t="str">
        <f t="shared" si="11"/>
        <v>-</v>
      </c>
    </row>
    <row r="664" spans="1:6" s="8" customFormat="1">
      <c r="A664" s="143">
        <v>63311</v>
      </c>
      <c r="B664" s="144" t="s">
        <v>129</v>
      </c>
      <c r="C664" s="317">
        <v>650</v>
      </c>
      <c r="D664" s="147"/>
      <c r="E664" s="147"/>
      <c r="F664" s="146" t="str">
        <f t="shared" si="11"/>
        <v>-</v>
      </c>
    </row>
    <row r="665" spans="1:6" s="8" customFormat="1">
      <c r="A665" s="143">
        <v>63312</v>
      </c>
      <c r="B665" s="144" t="s">
        <v>585</v>
      </c>
      <c r="C665" s="317">
        <v>651</v>
      </c>
      <c r="D665" s="147"/>
      <c r="E665" s="147"/>
      <c r="F665" s="146" t="str">
        <f t="shared" si="11"/>
        <v>-</v>
      </c>
    </row>
    <row r="666" spans="1:6" s="8" customFormat="1">
      <c r="A666" s="143">
        <v>63313</v>
      </c>
      <c r="B666" s="144" t="s">
        <v>586</v>
      </c>
      <c r="C666" s="317">
        <v>652</v>
      </c>
      <c r="D666" s="147"/>
      <c r="E666" s="147"/>
      <c r="F666" s="146" t="str">
        <f t="shared" si="11"/>
        <v>-</v>
      </c>
    </row>
    <row r="667" spans="1:6" s="8" customFormat="1">
      <c r="A667" s="143">
        <v>63314</v>
      </c>
      <c r="B667" s="144" t="s">
        <v>587</v>
      </c>
      <c r="C667" s="317">
        <v>653</v>
      </c>
      <c r="D667" s="147"/>
      <c r="E667" s="147"/>
      <c r="F667" s="146" t="str">
        <f t="shared" si="11"/>
        <v>-</v>
      </c>
    </row>
    <row r="668" spans="1:6" s="8" customFormat="1">
      <c r="A668" s="143">
        <v>63321</v>
      </c>
      <c r="B668" s="144" t="s">
        <v>130</v>
      </c>
      <c r="C668" s="317">
        <v>654</v>
      </c>
      <c r="D668" s="147"/>
      <c r="E668" s="147"/>
      <c r="F668" s="146" t="str">
        <f t="shared" si="11"/>
        <v>-</v>
      </c>
    </row>
    <row r="669" spans="1:6" s="8" customFormat="1">
      <c r="A669" s="143">
        <v>63322</v>
      </c>
      <c r="B669" s="144" t="s">
        <v>588</v>
      </c>
      <c r="C669" s="317">
        <v>655</v>
      </c>
      <c r="D669" s="147"/>
      <c r="E669" s="147"/>
      <c r="F669" s="146" t="str">
        <f t="shared" si="11"/>
        <v>-</v>
      </c>
    </row>
    <row r="670" spans="1:6" s="8" customFormat="1">
      <c r="A670" s="143">
        <v>63323</v>
      </c>
      <c r="B670" s="144" t="s">
        <v>589</v>
      </c>
      <c r="C670" s="317">
        <v>656</v>
      </c>
      <c r="D670" s="147"/>
      <c r="E670" s="147"/>
      <c r="F670" s="146" t="str">
        <f t="shared" si="11"/>
        <v>-</v>
      </c>
    </row>
    <row r="671" spans="1:6" s="8" customFormat="1">
      <c r="A671" s="143">
        <v>63324</v>
      </c>
      <c r="B671" s="144" t="s">
        <v>3037</v>
      </c>
      <c r="C671" s="317">
        <v>657</v>
      </c>
      <c r="D671" s="147"/>
      <c r="E671" s="147"/>
      <c r="F671" s="146" t="str">
        <f t="shared" si="11"/>
        <v>-</v>
      </c>
    </row>
    <row r="672" spans="1:6" s="8" customFormat="1">
      <c r="A672" s="143">
        <v>63414</v>
      </c>
      <c r="B672" s="144" t="s">
        <v>2761</v>
      </c>
      <c r="C672" s="317">
        <v>658</v>
      </c>
      <c r="D672" s="147">
        <v>14061</v>
      </c>
      <c r="E672" s="147">
        <v>119075</v>
      </c>
      <c r="F672" s="146">
        <f t="shared" si="11"/>
        <v>846.84588578337241</v>
      </c>
    </row>
    <row r="673" spans="1:6" s="8" customFormat="1">
      <c r="A673" s="143">
        <v>63415</v>
      </c>
      <c r="B673" s="144" t="s">
        <v>2762</v>
      </c>
      <c r="C673" s="317">
        <v>659</v>
      </c>
      <c r="D673" s="147"/>
      <c r="E673" s="147"/>
      <c r="F673" s="146" t="str">
        <f t="shared" si="11"/>
        <v>-</v>
      </c>
    </row>
    <row r="674" spans="1:6" s="8" customFormat="1">
      <c r="A674" s="143">
        <v>63416</v>
      </c>
      <c r="B674" s="149" t="s">
        <v>2763</v>
      </c>
      <c r="C674" s="317">
        <v>660</v>
      </c>
      <c r="D674" s="147"/>
      <c r="E674" s="147"/>
      <c r="F674" s="146" t="str">
        <f t="shared" si="11"/>
        <v>-</v>
      </c>
    </row>
    <row r="675" spans="1:6" s="8" customFormat="1">
      <c r="A675" s="143">
        <v>63424</v>
      </c>
      <c r="B675" s="144" t="s">
        <v>2764</v>
      </c>
      <c r="C675" s="317">
        <v>661</v>
      </c>
      <c r="D675" s="147"/>
      <c r="E675" s="147"/>
      <c r="F675" s="146" t="str">
        <f t="shared" si="11"/>
        <v>-</v>
      </c>
    </row>
    <row r="676" spans="1:6" s="8" customFormat="1">
      <c r="A676" s="143">
        <v>63425</v>
      </c>
      <c r="B676" s="144" t="s">
        <v>2795</v>
      </c>
      <c r="C676" s="317">
        <v>662</v>
      </c>
      <c r="D676" s="147"/>
      <c r="E676" s="147"/>
      <c r="F676" s="146" t="str">
        <f t="shared" si="11"/>
        <v>-</v>
      </c>
    </row>
    <row r="677" spans="1:6" s="8" customFormat="1" ht="24">
      <c r="A677" s="143">
        <v>63426</v>
      </c>
      <c r="B677" s="150" t="s">
        <v>2796</v>
      </c>
      <c r="C677" s="317">
        <v>663</v>
      </c>
      <c r="D677" s="147"/>
      <c r="E677" s="147"/>
      <c r="F677" s="146" t="str">
        <f t="shared" si="11"/>
        <v>-</v>
      </c>
    </row>
    <row r="678" spans="1:6" s="8" customFormat="1">
      <c r="A678" s="143">
        <v>63612</v>
      </c>
      <c r="B678" s="150" t="s">
        <v>1008</v>
      </c>
      <c r="C678" s="317">
        <v>664</v>
      </c>
      <c r="D678" s="147">
        <v>3120967</v>
      </c>
      <c r="E678" s="147">
        <v>2818209</v>
      </c>
      <c r="F678" s="146"/>
    </row>
    <row r="679" spans="1:6" s="8" customFormat="1">
      <c r="A679" s="143">
        <v>63613</v>
      </c>
      <c r="B679" s="150" t="s">
        <v>3448</v>
      </c>
      <c r="C679" s="317">
        <v>665</v>
      </c>
      <c r="D679" s="147">
        <v>23977</v>
      </c>
      <c r="E679" s="147">
        <v>19331</v>
      </c>
      <c r="F679" s="146"/>
    </row>
    <row r="680" spans="1:6" s="8" customFormat="1">
      <c r="A680" s="143">
        <v>63622</v>
      </c>
      <c r="B680" s="150" t="s">
        <v>3449</v>
      </c>
      <c r="C680" s="317">
        <v>666</v>
      </c>
      <c r="D680" s="147">
        <v>36518</v>
      </c>
      <c r="E680" s="147"/>
      <c r="F680" s="146"/>
    </row>
    <row r="681" spans="1:6" s="8" customFormat="1">
      <c r="A681" s="143">
        <v>63623</v>
      </c>
      <c r="B681" s="149" t="s">
        <v>3801</v>
      </c>
      <c r="C681" s="317">
        <v>667</v>
      </c>
      <c r="D681" s="147"/>
      <c r="E681" s="147"/>
      <c r="F681" s="146"/>
    </row>
    <row r="682" spans="1:6" s="8" customFormat="1">
      <c r="A682" s="143">
        <v>63811</v>
      </c>
      <c r="B682" s="150" t="s">
        <v>3802</v>
      </c>
      <c r="C682" s="317">
        <v>668</v>
      </c>
      <c r="D682" s="147"/>
      <c r="E682" s="147">
        <v>26693</v>
      </c>
      <c r="F682" s="146"/>
    </row>
    <row r="683" spans="1:6" s="8" customFormat="1">
      <c r="A683" s="143">
        <v>63812</v>
      </c>
      <c r="B683" s="150" t="s">
        <v>3803</v>
      </c>
      <c r="C683" s="317">
        <v>669</v>
      </c>
      <c r="D683" s="147"/>
      <c r="E683" s="147"/>
      <c r="F683" s="146"/>
    </row>
    <row r="684" spans="1:6" s="8" customFormat="1" ht="24">
      <c r="A684" s="143" t="s">
        <v>3804</v>
      </c>
      <c r="B684" s="150" t="s">
        <v>1113</v>
      </c>
      <c r="C684" s="317">
        <v>670</v>
      </c>
      <c r="D684" s="147"/>
      <c r="E684" s="147"/>
      <c r="F684" s="146"/>
    </row>
    <row r="685" spans="1:6" s="8" customFormat="1">
      <c r="A685" s="143" t="s">
        <v>1114</v>
      </c>
      <c r="B685" s="150" t="s">
        <v>1115</v>
      </c>
      <c r="C685" s="317">
        <v>671</v>
      </c>
      <c r="D685" s="147"/>
      <c r="E685" s="147"/>
      <c r="F685" s="146"/>
    </row>
    <row r="686" spans="1:6" s="8" customFormat="1">
      <c r="A686" s="143">
        <v>63821</v>
      </c>
      <c r="B686" s="150" t="s">
        <v>1116</v>
      </c>
      <c r="C686" s="317">
        <v>672</v>
      </c>
      <c r="D686" s="147"/>
      <c r="E686" s="147"/>
      <c r="F686" s="146"/>
    </row>
    <row r="687" spans="1:6" s="8" customFormat="1">
      <c r="A687" s="143">
        <v>63822</v>
      </c>
      <c r="B687" s="150" t="s">
        <v>1117</v>
      </c>
      <c r="C687" s="317">
        <v>673</v>
      </c>
      <c r="D687" s="147"/>
      <c r="E687" s="147"/>
      <c r="F687" s="146"/>
    </row>
    <row r="688" spans="1:6" s="8" customFormat="1" ht="24">
      <c r="A688" s="143" t="s">
        <v>1118</v>
      </c>
      <c r="B688" s="150" t="s">
        <v>1119</v>
      </c>
      <c r="C688" s="317">
        <v>674</v>
      </c>
      <c r="D688" s="147"/>
      <c r="E688" s="147"/>
      <c r="F688" s="146"/>
    </row>
    <row r="689" spans="1:6" s="8" customFormat="1">
      <c r="A689" s="143" t="s">
        <v>1120</v>
      </c>
      <c r="B689" s="150" t="s">
        <v>614</v>
      </c>
      <c r="C689" s="317">
        <v>675</v>
      </c>
      <c r="D689" s="147"/>
      <c r="E689" s="147"/>
      <c r="F689" s="146"/>
    </row>
    <row r="690" spans="1:6" s="8" customFormat="1">
      <c r="A690" s="143">
        <v>64191</v>
      </c>
      <c r="B690" s="144" t="s">
        <v>2797</v>
      </c>
      <c r="C690" s="317">
        <v>676</v>
      </c>
      <c r="D690" s="147"/>
      <c r="E690" s="147"/>
      <c r="F690" s="146" t="str">
        <f t="shared" ref="F690:F699" si="12">IF(D690&lt;&gt;0,IF(E690/D690&gt;=100,"&gt;&gt;100",E690/D690*100),"-")</f>
        <v>-</v>
      </c>
    </row>
    <row r="691" spans="1:6" s="8" customFormat="1">
      <c r="A691" s="143">
        <v>64371</v>
      </c>
      <c r="B691" s="144" t="s">
        <v>2798</v>
      </c>
      <c r="C691" s="317">
        <v>677</v>
      </c>
      <c r="D691" s="147"/>
      <c r="E691" s="147"/>
      <c r="F691" s="146" t="str">
        <f t="shared" si="12"/>
        <v>-</v>
      </c>
    </row>
    <row r="692" spans="1:6" s="8" customFormat="1">
      <c r="A692" s="143">
        <v>64372</v>
      </c>
      <c r="B692" s="144" t="s">
        <v>2799</v>
      </c>
      <c r="C692" s="317">
        <v>678</v>
      </c>
      <c r="D692" s="147"/>
      <c r="E692" s="147"/>
      <c r="F692" s="146" t="str">
        <f t="shared" si="12"/>
        <v>-</v>
      </c>
    </row>
    <row r="693" spans="1:6" s="8" customFormat="1">
      <c r="A693" s="143">
        <v>64373</v>
      </c>
      <c r="B693" s="144" t="s">
        <v>2800</v>
      </c>
      <c r="C693" s="317">
        <v>679</v>
      </c>
      <c r="D693" s="147"/>
      <c r="E693" s="147"/>
      <c r="F693" s="146" t="str">
        <f t="shared" si="12"/>
        <v>-</v>
      </c>
    </row>
    <row r="694" spans="1:6" s="8" customFormat="1">
      <c r="A694" s="143">
        <v>64374</v>
      </c>
      <c r="B694" s="144" t="s">
        <v>2637</v>
      </c>
      <c r="C694" s="317">
        <v>680</v>
      </c>
      <c r="D694" s="147"/>
      <c r="E694" s="147"/>
      <c r="F694" s="146" t="str">
        <f t="shared" si="12"/>
        <v>-</v>
      </c>
    </row>
    <row r="695" spans="1:6" s="8" customFormat="1">
      <c r="A695" s="143">
        <v>64375</v>
      </c>
      <c r="B695" s="144" t="s">
        <v>3071</v>
      </c>
      <c r="C695" s="317">
        <v>681</v>
      </c>
      <c r="D695" s="147"/>
      <c r="E695" s="147"/>
      <c r="F695" s="146" t="str">
        <f t="shared" si="12"/>
        <v>-</v>
      </c>
    </row>
    <row r="696" spans="1:6" s="8" customFormat="1" ht="24">
      <c r="A696" s="143">
        <v>64376</v>
      </c>
      <c r="B696" s="150" t="s">
        <v>1536</v>
      </c>
      <c r="C696" s="317">
        <v>682</v>
      </c>
      <c r="D696" s="147"/>
      <c r="E696" s="147"/>
      <c r="F696" s="146" t="str">
        <f t="shared" si="12"/>
        <v>-</v>
      </c>
    </row>
    <row r="697" spans="1:6" s="8" customFormat="1" ht="24">
      <c r="A697" s="143">
        <v>64377</v>
      </c>
      <c r="B697" s="144" t="s">
        <v>3105</v>
      </c>
      <c r="C697" s="317">
        <v>683</v>
      </c>
      <c r="D697" s="147"/>
      <c r="E697" s="147"/>
      <c r="F697" s="146" t="str">
        <f t="shared" si="12"/>
        <v>-</v>
      </c>
    </row>
    <row r="698" spans="1:6" s="8" customFormat="1">
      <c r="A698" s="143">
        <v>65264</v>
      </c>
      <c r="B698" s="144" t="s">
        <v>901</v>
      </c>
      <c r="C698" s="317">
        <v>684</v>
      </c>
      <c r="D698" s="147">
        <v>174721</v>
      </c>
      <c r="E698" s="147">
        <v>129230</v>
      </c>
      <c r="F698" s="146">
        <f t="shared" si="12"/>
        <v>73.963633449900129</v>
      </c>
    </row>
    <row r="699" spans="1:6" s="8" customFormat="1">
      <c r="A699" s="143">
        <v>65265</v>
      </c>
      <c r="B699" s="144" t="s">
        <v>131</v>
      </c>
      <c r="C699" s="317">
        <v>685</v>
      </c>
      <c r="D699" s="147"/>
      <c r="E699" s="147"/>
      <c r="F699" s="146" t="str">
        <f t="shared" si="12"/>
        <v>-</v>
      </c>
    </row>
    <row r="700" spans="1:6" s="8" customFormat="1">
      <c r="A700" s="143" t="s">
        <v>615</v>
      </c>
      <c r="B700" s="144" t="s">
        <v>616</v>
      </c>
      <c r="C700" s="317">
        <v>686</v>
      </c>
      <c r="D700" s="147"/>
      <c r="E700" s="147"/>
      <c r="F700" s="146"/>
    </row>
    <row r="701" spans="1:6" s="8" customFormat="1">
      <c r="A701" s="143">
        <v>31214</v>
      </c>
      <c r="B701" s="144" t="s">
        <v>2847</v>
      </c>
      <c r="C701" s="317">
        <v>687</v>
      </c>
      <c r="D701" s="147"/>
      <c r="E701" s="147"/>
      <c r="F701" s="146" t="str">
        <f>IF(D701&lt;&gt;0,IF(E701/D701&gt;=100,"&gt;&gt;100",E701/D701*100),"-")</f>
        <v>-</v>
      </c>
    </row>
    <row r="702" spans="1:6" s="8" customFormat="1">
      <c r="A702" s="143">
        <v>31215</v>
      </c>
      <c r="B702" s="144" t="s">
        <v>902</v>
      </c>
      <c r="C702" s="317">
        <v>688</v>
      </c>
      <c r="D702" s="147">
        <v>12554</v>
      </c>
      <c r="E702" s="147">
        <v>3702</v>
      </c>
      <c r="F702" s="146">
        <f>IF(D702&lt;&gt;0,IF(E702/D702&gt;=100,"&gt;&gt;100",E702/D702*100),"-")</f>
        <v>29.488609208220488</v>
      </c>
    </row>
    <row r="703" spans="1:6" s="8" customFormat="1">
      <c r="A703" s="143">
        <v>32121</v>
      </c>
      <c r="B703" s="144" t="s">
        <v>2848</v>
      </c>
      <c r="C703" s="317">
        <v>689</v>
      </c>
      <c r="D703" s="147">
        <v>102156</v>
      </c>
      <c r="E703" s="147">
        <v>73993</v>
      </c>
      <c r="F703" s="146">
        <f>IF(D703&lt;&gt;0,IF(E703/D703&gt;=100,"&gt;&gt;100",E703/D703*100),"-")</f>
        <v>72.431379458866829</v>
      </c>
    </row>
    <row r="704" spans="1:6" s="8" customFormat="1">
      <c r="A704" s="143" t="s">
        <v>617</v>
      </c>
      <c r="B704" s="144" t="s">
        <v>618</v>
      </c>
      <c r="C704" s="317">
        <v>690</v>
      </c>
      <c r="D704" s="147"/>
      <c r="E704" s="147"/>
      <c r="F704" s="146"/>
    </row>
    <row r="705" spans="1:6" s="8" customFormat="1">
      <c r="A705" s="143" t="s">
        <v>903</v>
      </c>
      <c r="B705" s="144" t="s">
        <v>859</v>
      </c>
      <c r="C705" s="317">
        <v>691</v>
      </c>
      <c r="D705" s="147">
        <v>5949</v>
      </c>
      <c r="E705" s="147">
        <v>6010</v>
      </c>
      <c r="F705" s="146">
        <f>IF(D705&lt;&gt;0,IF(E705/D705&gt;=100,"&gt;&gt;100",E705/D705*100),"-")</f>
        <v>101.02538241721297</v>
      </c>
    </row>
    <row r="706" spans="1:6" s="8" customFormat="1">
      <c r="A706" s="143" t="s">
        <v>2849</v>
      </c>
      <c r="B706" s="144" t="s">
        <v>2850</v>
      </c>
      <c r="C706" s="317">
        <v>692</v>
      </c>
      <c r="D706" s="147"/>
      <c r="E706" s="147"/>
      <c r="F706" s="146" t="str">
        <f>IF(D706&lt;&gt;0,IF(E706/D706&gt;=100,"&gt;&gt;100",E706/D706*100),"-")</f>
        <v>-</v>
      </c>
    </row>
    <row r="707" spans="1:6" s="8" customFormat="1">
      <c r="A707" s="143" t="s">
        <v>2851</v>
      </c>
      <c r="B707" s="144" t="s">
        <v>2852</v>
      </c>
      <c r="C707" s="317">
        <v>693</v>
      </c>
      <c r="D707" s="147">
        <v>2789</v>
      </c>
      <c r="E707" s="147">
        <v>1135</v>
      </c>
      <c r="F707" s="146">
        <f>IF(D707&lt;&gt;0,IF(E707/D707&gt;=100,"&gt;&gt;100",E707/D707*100),"-")</f>
        <v>40.69558981713876</v>
      </c>
    </row>
    <row r="708" spans="1:6" s="8" customFormat="1">
      <c r="A708" s="143" t="s">
        <v>860</v>
      </c>
      <c r="B708" s="144" t="s">
        <v>2972</v>
      </c>
      <c r="C708" s="317">
        <v>694</v>
      </c>
      <c r="D708" s="147"/>
      <c r="E708" s="147"/>
      <c r="F708" s="146" t="str">
        <f>IF(D708&lt;&gt;0,IF(E708/D708&gt;=100,"&gt;&gt;100",E708/D708*100),"-")</f>
        <v>-</v>
      </c>
    </row>
    <row r="709" spans="1:6" s="8" customFormat="1">
      <c r="A709" s="143" t="s">
        <v>619</v>
      </c>
      <c r="B709" s="144" t="s">
        <v>620</v>
      </c>
      <c r="C709" s="317">
        <v>695</v>
      </c>
      <c r="D709" s="147"/>
      <c r="E709" s="147"/>
      <c r="F709" s="146"/>
    </row>
    <row r="710" spans="1:6" s="8" customFormat="1">
      <c r="A710" s="143">
        <v>32911</v>
      </c>
      <c r="B710" s="144" t="s">
        <v>4223</v>
      </c>
      <c r="C710" s="317">
        <v>696</v>
      </c>
      <c r="D710" s="147"/>
      <c r="E710" s="147"/>
      <c r="F710" s="146" t="str">
        <f t="shared" ref="F710:F773" si="13">IF(D710&lt;&gt;0,IF(E710/D710&gt;=100,"&gt;&gt;100",E710/D710*100),"-")</f>
        <v>-</v>
      </c>
    </row>
    <row r="711" spans="1:6" s="8" customFormat="1">
      <c r="A711" s="143" t="s">
        <v>2973</v>
      </c>
      <c r="B711" s="144" t="s">
        <v>2974</v>
      </c>
      <c r="C711" s="317">
        <v>697</v>
      </c>
      <c r="D711" s="147"/>
      <c r="E711" s="147"/>
      <c r="F711" s="146" t="str">
        <f t="shared" si="13"/>
        <v>-</v>
      </c>
    </row>
    <row r="712" spans="1:6" s="8" customFormat="1">
      <c r="A712" s="143">
        <v>34111</v>
      </c>
      <c r="B712" s="144" t="s">
        <v>2853</v>
      </c>
      <c r="C712" s="317">
        <v>698</v>
      </c>
      <c r="D712" s="147"/>
      <c r="E712" s="147"/>
      <c r="F712" s="146" t="str">
        <f t="shared" si="13"/>
        <v>-</v>
      </c>
    </row>
    <row r="713" spans="1:6" s="8" customFormat="1">
      <c r="A713" s="143">
        <v>34112</v>
      </c>
      <c r="B713" s="144" t="s">
        <v>2170</v>
      </c>
      <c r="C713" s="317">
        <v>699</v>
      </c>
      <c r="D713" s="147"/>
      <c r="E713" s="147"/>
      <c r="F713" s="146" t="str">
        <f t="shared" si="13"/>
        <v>-</v>
      </c>
    </row>
    <row r="714" spans="1:6" s="8" customFormat="1">
      <c r="A714" s="143">
        <v>34121</v>
      </c>
      <c r="B714" s="144" t="s">
        <v>3736</v>
      </c>
      <c r="C714" s="317">
        <v>700</v>
      </c>
      <c r="D714" s="147"/>
      <c r="E714" s="147"/>
      <c r="F714" s="146" t="str">
        <f t="shared" si="13"/>
        <v>-</v>
      </c>
    </row>
    <row r="715" spans="1:6" s="8" customFormat="1">
      <c r="A715" s="143">
        <v>34122</v>
      </c>
      <c r="B715" s="144" t="s">
        <v>3737</v>
      </c>
      <c r="C715" s="317">
        <v>701</v>
      </c>
      <c r="D715" s="147"/>
      <c r="E715" s="147"/>
      <c r="F715" s="146" t="str">
        <f t="shared" si="13"/>
        <v>-</v>
      </c>
    </row>
    <row r="716" spans="1:6" s="8" customFormat="1">
      <c r="A716" s="143">
        <v>34131</v>
      </c>
      <c r="B716" s="144" t="s">
        <v>3738</v>
      </c>
      <c r="C716" s="317">
        <v>702</v>
      </c>
      <c r="D716" s="147"/>
      <c r="E716" s="147"/>
      <c r="F716" s="146" t="str">
        <f t="shared" si="13"/>
        <v>-</v>
      </c>
    </row>
    <row r="717" spans="1:6" s="8" customFormat="1">
      <c r="A717" s="143">
        <v>34132</v>
      </c>
      <c r="B717" s="144" t="s">
        <v>3739</v>
      </c>
      <c r="C717" s="317">
        <v>703</v>
      </c>
      <c r="D717" s="147"/>
      <c r="E717" s="147"/>
      <c r="F717" s="146" t="str">
        <f t="shared" si="13"/>
        <v>-</v>
      </c>
    </row>
    <row r="718" spans="1:6" s="8" customFormat="1">
      <c r="A718" s="143">
        <v>34191</v>
      </c>
      <c r="B718" s="144" t="s">
        <v>3740</v>
      </c>
      <c r="C718" s="317">
        <v>704</v>
      </c>
      <c r="D718" s="147"/>
      <c r="E718" s="147"/>
      <c r="F718" s="146" t="str">
        <f t="shared" si="13"/>
        <v>-</v>
      </c>
    </row>
    <row r="719" spans="1:6" s="8" customFormat="1">
      <c r="A719" s="143">
        <v>34192</v>
      </c>
      <c r="B719" s="144" t="s">
        <v>3741</v>
      </c>
      <c r="C719" s="317">
        <v>705</v>
      </c>
      <c r="D719" s="147"/>
      <c r="E719" s="147"/>
      <c r="F719" s="146" t="str">
        <f t="shared" si="13"/>
        <v>-</v>
      </c>
    </row>
    <row r="720" spans="1:6" s="8" customFormat="1">
      <c r="A720" s="143">
        <v>34213</v>
      </c>
      <c r="B720" s="144" t="s">
        <v>1421</v>
      </c>
      <c r="C720" s="317">
        <v>706</v>
      </c>
      <c r="D720" s="147"/>
      <c r="E720" s="147"/>
      <c r="F720" s="146" t="str">
        <f t="shared" si="13"/>
        <v>-</v>
      </c>
    </row>
    <row r="721" spans="1:6" s="8" customFormat="1">
      <c r="A721" s="143">
        <v>34214</v>
      </c>
      <c r="B721" s="144" t="s">
        <v>2975</v>
      </c>
      <c r="C721" s="317">
        <v>707</v>
      </c>
      <c r="D721" s="147"/>
      <c r="E721" s="147"/>
      <c r="F721" s="146" t="str">
        <f t="shared" si="13"/>
        <v>-</v>
      </c>
    </row>
    <row r="722" spans="1:6" s="8" customFormat="1">
      <c r="A722" s="143">
        <v>34215</v>
      </c>
      <c r="B722" s="144" t="s">
        <v>2976</v>
      </c>
      <c r="C722" s="317">
        <v>708</v>
      </c>
      <c r="D722" s="147"/>
      <c r="E722" s="147"/>
      <c r="F722" s="146" t="str">
        <f t="shared" si="13"/>
        <v>-</v>
      </c>
    </row>
    <row r="723" spans="1:6" s="8" customFormat="1">
      <c r="A723" s="143">
        <v>34216</v>
      </c>
      <c r="B723" s="144" t="s">
        <v>1651</v>
      </c>
      <c r="C723" s="317">
        <v>709</v>
      </c>
      <c r="D723" s="147"/>
      <c r="E723" s="147"/>
      <c r="F723" s="146" t="str">
        <f t="shared" si="13"/>
        <v>-</v>
      </c>
    </row>
    <row r="724" spans="1:6" s="8" customFormat="1">
      <c r="A724" s="143">
        <v>34222</v>
      </c>
      <c r="B724" s="144" t="s">
        <v>1158</v>
      </c>
      <c r="C724" s="317">
        <v>710</v>
      </c>
      <c r="D724" s="147"/>
      <c r="E724" s="147"/>
      <c r="F724" s="146" t="str">
        <f t="shared" si="13"/>
        <v>-</v>
      </c>
    </row>
    <row r="725" spans="1:6" s="8" customFormat="1">
      <c r="A725" s="143">
        <v>34223</v>
      </c>
      <c r="B725" s="144" t="s">
        <v>1159</v>
      </c>
      <c r="C725" s="317">
        <v>711</v>
      </c>
      <c r="D725" s="147"/>
      <c r="E725" s="147"/>
      <c r="F725" s="146" t="str">
        <f t="shared" si="13"/>
        <v>-</v>
      </c>
    </row>
    <row r="726" spans="1:6" s="8" customFormat="1">
      <c r="A726" s="143">
        <v>34224</v>
      </c>
      <c r="B726" s="144" t="s">
        <v>2399</v>
      </c>
      <c r="C726" s="317">
        <v>712</v>
      </c>
      <c r="D726" s="147"/>
      <c r="E726" s="147"/>
      <c r="F726" s="146" t="str">
        <f t="shared" si="13"/>
        <v>-</v>
      </c>
    </row>
    <row r="727" spans="1:6" s="8" customFormat="1">
      <c r="A727" s="143">
        <v>34233</v>
      </c>
      <c r="B727" s="144" t="s">
        <v>2400</v>
      </c>
      <c r="C727" s="317">
        <v>713</v>
      </c>
      <c r="D727" s="147"/>
      <c r="E727" s="147"/>
      <c r="F727" s="146" t="str">
        <f t="shared" si="13"/>
        <v>-</v>
      </c>
    </row>
    <row r="728" spans="1:6" s="8" customFormat="1">
      <c r="A728" s="143">
        <v>34234</v>
      </c>
      <c r="B728" s="149" t="s">
        <v>2401</v>
      </c>
      <c r="C728" s="317">
        <v>714</v>
      </c>
      <c r="D728" s="147"/>
      <c r="E728" s="147"/>
      <c r="F728" s="146" t="str">
        <f t="shared" si="13"/>
        <v>-</v>
      </c>
    </row>
    <row r="729" spans="1:6" s="8" customFormat="1" ht="24">
      <c r="A729" s="143">
        <v>34235</v>
      </c>
      <c r="B729" s="150" t="s">
        <v>2402</v>
      </c>
      <c r="C729" s="317">
        <v>715</v>
      </c>
      <c r="D729" s="147"/>
      <c r="E729" s="147"/>
      <c r="F729" s="146" t="str">
        <f t="shared" si="13"/>
        <v>-</v>
      </c>
    </row>
    <row r="730" spans="1:6" s="8" customFormat="1">
      <c r="A730" s="143">
        <v>34236</v>
      </c>
      <c r="B730" s="144" t="s">
        <v>1160</v>
      </c>
      <c r="C730" s="317">
        <v>716</v>
      </c>
      <c r="D730" s="147"/>
      <c r="E730" s="147"/>
      <c r="F730" s="146" t="str">
        <f t="shared" si="13"/>
        <v>-</v>
      </c>
    </row>
    <row r="731" spans="1:6" s="8" customFormat="1">
      <c r="A731" s="143">
        <v>34237</v>
      </c>
      <c r="B731" s="144" t="s">
        <v>1161</v>
      </c>
      <c r="C731" s="317">
        <v>717</v>
      </c>
      <c r="D731" s="147"/>
      <c r="E731" s="147"/>
      <c r="F731" s="146" t="str">
        <f t="shared" si="13"/>
        <v>-</v>
      </c>
    </row>
    <row r="732" spans="1:6" s="8" customFormat="1">
      <c r="A732" s="143">
        <v>34238</v>
      </c>
      <c r="B732" s="144" t="s">
        <v>1162</v>
      </c>
      <c r="C732" s="317">
        <v>718</v>
      </c>
      <c r="D732" s="147"/>
      <c r="E732" s="147"/>
      <c r="F732" s="146" t="str">
        <f t="shared" si="13"/>
        <v>-</v>
      </c>
    </row>
    <row r="733" spans="1:6" s="8" customFormat="1">
      <c r="A733" s="143">
        <v>34273</v>
      </c>
      <c r="B733" s="144" t="s">
        <v>295</v>
      </c>
      <c r="C733" s="317">
        <v>719</v>
      </c>
      <c r="D733" s="147"/>
      <c r="E733" s="147"/>
      <c r="F733" s="146" t="str">
        <f t="shared" si="13"/>
        <v>-</v>
      </c>
    </row>
    <row r="734" spans="1:6" s="8" customFormat="1">
      <c r="A734" s="143">
        <v>34274</v>
      </c>
      <c r="B734" s="144" t="s">
        <v>296</v>
      </c>
      <c r="C734" s="317">
        <v>720</v>
      </c>
      <c r="D734" s="147"/>
      <c r="E734" s="147"/>
      <c r="F734" s="146" t="str">
        <f t="shared" si="13"/>
        <v>-</v>
      </c>
    </row>
    <row r="735" spans="1:6" s="8" customFormat="1">
      <c r="A735" s="143">
        <v>34275</v>
      </c>
      <c r="B735" s="144" t="s">
        <v>731</v>
      </c>
      <c r="C735" s="317">
        <v>721</v>
      </c>
      <c r="D735" s="147"/>
      <c r="E735" s="147"/>
      <c r="F735" s="146" t="str">
        <f t="shared" si="13"/>
        <v>-</v>
      </c>
    </row>
    <row r="736" spans="1:6" s="8" customFormat="1">
      <c r="A736" s="143">
        <v>34281</v>
      </c>
      <c r="B736" s="144" t="s">
        <v>732</v>
      </c>
      <c r="C736" s="317">
        <v>722</v>
      </c>
      <c r="D736" s="147"/>
      <c r="E736" s="147"/>
      <c r="F736" s="146" t="str">
        <f t="shared" si="13"/>
        <v>-</v>
      </c>
    </row>
    <row r="737" spans="1:6" s="8" customFormat="1">
      <c r="A737" s="143">
        <v>34282</v>
      </c>
      <c r="B737" s="144" t="s">
        <v>2562</v>
      </c>
      <c r="C737" s="317">
        <v>723</v>
      </c>
      <c r="D737" s="147"/>
      <c r="E737" s="147"/>
      <c r="F737" s="146" t="str">
        <f t="shared" si="13"/>
        <v>-</v>
      </c>
    </row>
    <row r="738" spans="1:6" s="8" customFormat="1">
      <c r="A738" s="143">
        <v>34283</v>
      </c>
      <c r="B738" s="144" t="s">
        <v>2563</v>
      </c>
      <c r="C738" s="317">
        <v>724</v>
      </c>
      <c r="D738" s="147"/>
      <c r="E738" s="147"/>
      <c r="F738" s="146" t="str">
        <f t="shared" si="13"/>
        <v>-</v>
      </c>
    </row>
    <row r="739" spans="1:6" s="8" customFormat="1">
      <c r="A739" s="143">
        <v>34284</v>
      </c>
      <c r="B739" s="144" t="s">
        <v>2564</v>
      </c>
      <c r="C739" s="317">
        <v>725</v>
      </c>
      <c r="D739" s="147"/>
      <c r="E739" s="147"/>
      <c r="F739" s="146" t="str">
        <f t="shared" si="13"/>
        <v>-</v>
      </c>
    </row>
    <row r="740" spans="1:6" s="8" customFormat="1">
      <c r="A740" s="143">
        <v>34285</v>
      </c>
      <c r="B740" s="144" t="s">
        <v>1535</v>
      </c>
      <c r="C740" s="317">
        <v>726</v>
      </c>
      <c r="D740" s="147"/>
      <c r="E740" s="147"/>
      <c r="F740" s="146" t="str">
        <f t="shared" si="13"/>
        <v>-</v>
      </c>
    </row>
    <row r="741" spans="1:6" s="8" customFormat="1">
      <c r="A741" s="143">
        <v>34286</v>
      </c>
      <c r="B741" s="149" t="s">
        <v>3372</v>
      </c>
      <c r="C741" s="317">
        <v>727</v>
      </c>
      <c r="D741" s="147"/>
      <c r="E741" s="147"/>
      <c r="F741" s="146" t="str">
        <f t="shared" si="13"/>
        <v>-</v>
      </c>
    </row>
    <row r="742" spans="1:6" s="8" customFormat="1" ht="24">
      <c r="A742" s="143">
        <v>34287</v>
      </c>
      <c r="B742" s="144" t="s">
        <v>3373</v>
      </c>
      <c r="C742" s="317">
        <v>728</v>
      </c>
      <c r="D742" s="147"/>
      <c r="E742" s="147"/>
      <c r="F742" s="146" t="str">
        <f t="shared" si="13"/>
        <v>-</v>
      </c>
    </row>
    <row r="743" spans="1:6" s="8" customFormat="1">
      <c r="A743" s="143">
        <v>34341</v>
      </c>
      <c r="B743" s="144" t="s">
        <v>3374</v>
      </c>
      <c r="C743" s="317">
        <v>729</v>
      </c>
      <c r="D743" s="147"/>
      <c r="E743" s="147"/>
      <c r="F743" s="146" t="str">
        <f t="shared" si="13"/>
        <v>-</v>
      </c>
    </row>
    <row r="744" spans="1:6" s="8" customFormat="1">
      <c r="A744" s="143">
        <v>35231</v>
      </c>
      <c r="B744" s="144" t="s">
        <v>3894</v>
      </c>
      <c r="C744" s="317">
        <v>730</v>
      </c>
      <c r="D744" s="147"/>
      <c r="E744" s="147"/>
      <c r="F744" s="146" t="str">
        <f t="shared" si="13"/>
        <v>-</v>
      </c>
    </row>
    <row r="745" spans="1:6" s="8" customFormat="1">
      <c r="A745" s="143">
        <v>35232</v>
      </c>
      <c r="B745" s="144" t="s">
        <v>3895</v>
      </c>
      <c r="C745" s="317">
        <v>731</v>
      </c>
      <c r="D745" s="147"/>
      <c r="E745" s="147"/>
      <c r="F745" s="146" t="str">
        <f t="shared" si="13"/>
        <v>-</v>
      </c>
    </row>
    <row r="746" spans="1:6" s="8" customFormat="1">
      <c r="A746" s="143">
        <v>36313</v>
      </c>
      <c r="B746" s="144" t="s">
        <v>3375</v>
      </c>
      <c r="C746" s="317">
        <v>732</v>
      </c>
      <c r="D746" s="147"/>
      <c r="E746" s="147"/>
      <c r="F746" s="146" t="str">
        <f t="shared" si="13"/>
        <v>-</v>
      </c>
    </row>
    <row r="747" spans="1:6" s="8" customFormat="1">
      <c r="A747" s="143">
        <v>36314</v>
      </c>
      <c r="B747" s="144" t="s">
        <v>1076</v>
      </c>
      <c r="C747" s="317">
        <v>733</v>
      </c>
      <c r="D747" s="147"/>
      <c r="E747" s="147"/>
      <c r="F747" s="146" t="str">
        <f t="shared" si="13"/>
        <v>-</v>
      </c>
    </row>
    <row r="748" spans="1:6" s="8" customFormat="1">
      <c r="A748" s="143">
        <v>36315</v>
      </c>
      <c r="B748" s="144" t="s">
        <v>3815</v>
      </c>
      <c r="C748" s="317">
        <v>734</v>
      </c>
      <c r="D748" s="147"/>
      <c r="E748" s="147"/>
      <c r="F748" s="146" t="str">
        <f t="shared" si="13"/>
        <v>-</v>
      </c>
    </row>
    <row r="749" spans="1:6" s="8" customFormat="1">
      <c r="A749" s="143">
        <v>36316</v>
      </c>
      <c r="B749" s="144" t="s">
        <v>3816</v>
      </c>
      <c r="C749" s="317">
        <v>735</v>
      </c>
      <c r="D749" s="147"/>
      <c r="E749" s="147"/>
      <c r="F749" s="146" t="str">
        <f t="shared" si="13"/>
        <v>-</v>
      </c>
    </row>
    <row r="750" spans="1:6" s="8" customFormat="1">
      <c r="A750" s="143">
        <v>36317</v>
      </c>
      <c r="B750" s="144" t="s">
        <v>3817</v>
      </c>
      <c r="C750" s="317">
        <v>736</v>
      </c>
      <c r="D750" s="147"/>
      <c r="E750" s="147"/>
      <c r="F750" s="146" t="str">
        <f t="shared" si="13"/>
        <v>-</v>
      </c>
    </row>
    <row r="751" spans="1:6" s="8" customFormat="1">
      <c r="A751" s="143">
        <v>36318</v>
      </c>
      <c r="B751" s="144" t="s">
        <v>2632</v>
      </c>
      <c r="C751" s="317">
        <v>737</v>
      </c>
      <c r="D751" s="147"/>
      <c r="E751" s="147"/>
      <c r="F751" s="146" t="str">
        <f t="shared" si="13"/>
        <v>-</v>
      </c>
    </row>
    <row r="752" spans="1:6" s="8" customFormat="1">
      <c r="A752" s="143">
        <v>36319</v>
      </c>
      <c r="B752" s="149" t="s">
        <v>3072</v>
      </c>
      <c r="C752" s="317">
        <v>738</v>
      </c>
      <c r="D752" s="147"/>
      <c r="E752" s="147"/>
      <c r="F752" s="146" t="str">
        <f t="shared" si="13"/>
        <v>-</v>
      </c>
    </row>
    <row r="753" spans="1:6" s="8" customFormat="1">
      <c r="A753" s="143">
        <v>36323</v>
      </c>
      <c r="B753" s="144" t="s">
        <v>3944</v>
      </c>
      <c r="C753" s="317">
        <v>739</v>
      </c>
      <c r="D753" s="147"/>
      <c r="E753" s="147"/>
      <c r="F753" s="146" t="str">
        <f t="shared" si="13"/>
        <v>-</v>
      </c>
    </row>
    <row r="754" spans="1:6" s="8" customFormat="1">
      <c r="A754" s="143">
        <v>36324</v>
      </c>
      <c r="B754" s="144" t="s">
        <v>3945</v>
      </c>
      <c r="C754" s="317">
        <v>740</v>
      </c>
      <c r="D754" s="147"/>
      <c r="E754" s="147"/>
      <c r="F754" s="146" t="str">
        <f t="shared" si="13"/>
        <v>-</v>
      </c>
    </row>
    <row r="755" spans="1:6" s="8" customFormat="1">
      <c r="A755" s="143">
        <v>36325</v>
      </c>
      <c r="B755" s="144" t="s">
        <v>3946</v>
      </c>
      <c r="C755" s="317">
        <v>741</v>
      </c>
      <c r="D755" s="147"/>
      <c r="E755" s="147"/>
      <c r="F755" s="146" t="str">
        <f t="shared" si="13"/>
        <v>-</v>
      </c>
    </row>
    <row r="756" spans="1:6" s="8" customFormat="1">
      <c r="A756" s="143">
        <v>36326</v>
      </c>
      <c r="B756" s="144" t="s">
        <v>3947</v>
      </c>
      <c r="C756" s="317">
        <v>742</v>
      </c>
      <c r="D756" s="147"/>
      <c r="E756" s="147"/>
      <c r="F756" s="146" t="str">
        <f t="shared" si="13"/>
        <v>-</v>
      </c>
    </row>
    <row r="757" spans="1:6" s="8" customFormat="1">
      <c r="A757" s="143">
        <v>36327</v>
      </c>
      <c r="B757" s="144" t="s">
        <v>3948</v>
      </c>
      <c r="C757" s="317">
        <v>743</v>
      </c>
      <c r="D757" s="147"/>
      <c r="E757" s="147"/>
      <c r="F757" s="146" t="str">
        <f t="shared" si="13"/>
        <v>-</v>
      </c>
    </row>
    <row r="758" spans="1:6" s="8" customFormat="1">
      <c r="A758" s="143">
        <v>36328</v>
      </c>
      <c r="B758" s="144" t="s">
        <v>3949</v>
      </c>
      <c r="C758" s="317">
        <v>744</v>
      </c>
      <c r="D758" s="147"/>
      <c r="E758" s="147"/>
      <c r="F758" s="146" t="str">
        <f t="shared" si="13"/>
        <v>-</v>
      </c>
    </row>
    <row r="759" spans="1:6" s="8" customFormat="1" ht="24">
      <c r="A759" s="143">
        <v>36329</v>
      </c>
      <c r="B759" s="150" t="s">
        <v>941</v>
      </c>
      <c r="C759" s="317">
        <v>745</v>
      </c>
      <c r="D759" s="147"/>
      <c r="E759" s="147"/>
      <c r="F759" s="146" t="str">
        <f t="shared" si="13"/>
        <v>-</v>
      </c>
    </row>
    <row r="760" spans="1:6" s="8" customFormat="1" ht="24">
      <c r="A760" s="143" t="s">
        <v>4224</v>
      </c>
      <c r="B760" s="144" t="s">
        <v>942</v>
      </c>
      <c r="C760" s="317">
        <v>746</v>
      </c>
      <c r="D760" s="147"/>
      <c r="E760" s="147"/>
      <c r="F760" s="146" t="str">
        <f t="shared" si="13"/>
        <v>-</v>
      </c>
    </row>
    <row r="761" spans="1:6" s="8" customFormat="1" ht="24">
      <c r="A761" s="143" t="s">
        <v>4225</v>
      </c>
      <c r="B761" s="144" t="s">
        <v>4226</v>
      </c>
      <c r="C761" s="317">
        <v>747</v>
      </c>
      <c r="D761" s="147"/>
      <c r="E761" s="147"/>
      <c r="F761" s="146" t="str">
        <f t="shared" si="13"/>
        <v>-</v>
      </c>
    </row>
    <row r="762" spans="1:6" s="8" customFormat="1" ht="24">
      <c r="A762" s="143" t="s">
        <v>4227</v>
      </c>
      <c r="B762" s="144" t="s">
        <v>4228</v>
      </c>
      <c r="C762" s="317">
        <v>748</v>
      </c>
      <c r="D762" s="147"/>
      <c r="E762" s="147"/>
      <c r="F762" s="146" t="str">
        <f t="shared" si="13"/>
        <v>-</v>
      </c>
    </row>
    <row r="763" spans="1:6" s="8" customFormat="1" ht="24">
      <c r="A763" s="143" t="s">
        <v>4229</v>
      </c>
      <c r="B763" s="144" t="s">
        <v>4230</v>
      </c>
      <c r="C763" s="317">
        <v>749</v>
      </c>
      <c r="D763" s="147"/>
      <c r="E763" s="147"/>
      <c r="F763" s="146" t="str">
        <f t="shared" si="13"/>
        <v>-</v>
      </c>
    </row>
    <row r="764" spans="1:6" s="8" customFormat="1">
      <c r="A764" s="143" t="s">
        <v>4231</v>
      </c>
      <c r="B764" s="144" t="s">
        <v>4232</v>
      </c>
      <c r="C764" s="317">
        <v>750</v>
      </c>
      <c r="D764" s="147"/>
      <c r="E764" s="147"/>
      <c r="F764" s="146" t="str">
        <f t="shared" si="13"/>
        <v>-</v>
      </c>
    </row>
    <row r="765" spans="1:6" s="8" customFormat="1">
      <c r="A765" s="143" t="s">
        <v>4233</v>
      </c>
      <c r="B765" s="144" t="s">
        <v>4234</v>
      </c>
      <c r="C765" s="317">
        <v>751</v>
      </c>
      <c r="D765" s="147"/>
      <c r="E765" s="147"/>
      <c r="F765" s="146" t="str">
        <f t="shared" si="13"/>
        <v>-</v>
      </c>
    </row>
    <row r="766" spans="1:6" s="8" customFormat="1">
      <c r="A766" s="143" t="s">
        <v>4235</v>
      </c>
      <c r="B766" s="144" t="s">
        <v>4236</v>
      </c>
      <c r="C766" s="317">
        <v>752</v>
      </c>
      <c r="D766" s="147"/>
      <c r="E766" s="147"/>
      <c r="F766" s="146" t="str">
        <f t="shared" si="13"/>
        <v>-</v>
      </c>
    </row>
    <row r="767" spans="1:6" s="8" customFormat="1" ht="24">
      <c r="A767" s="143" t="s">
        <v>4237</v>
      </c>
      <c r="B767" s="144" t="s">
        <v>3640</v>
      </c>
      <c r="C767" s="317">
        <v>753</v>
      </c>
      <c r="D767" s="147"/>
      <c r="E767" s="147"/>
      <c r="F767" s="146" t="str">
        <f t="shared" si="13"/>
        <v>-</v>
      </c>
    </row>
    <row r="768" spans="1:6" s="8" customFormat="1" ht="24">
      <c r="A768" s="143" t="s">
        <v>3641</v>
      </c>
      <c r="B768" s="144" t="s">
        <v>3642</v>
      </c>
      <c r="C768" s="317">
        <v>754</v>
      </c>
      <c r="D768" s="147"/>
      <c r="E768" s="147"/>
      <c r="F768" s="146" t="str">
        <f t="shared" si="13"/>
        <v>-</v>
      </c>
    </row>
    <row r="769" spans="1:6" s="8" customFormat="1" ht="24">
      <c r="A769" s="143" t="s">
        <v>3643</v>
      </c>
      <c r="B769" s="144" t="s">
        <v>943</v>
      </c>
      <c r="C769" s="317">
        <v>755</v>
      </c>
      <c r="D769" s="147"/>
      <c r="E769" s="147"/>
      <c r="F769" s="146" t="str">
        <f t="shared" si="13"/>
        <v>-</v>
      </c>
    </row>
    <row r="770" spans="1:6" s="8" customFormat="1" ht="24">
      <c r="A770" s="143" t="s">
        <v>3644</v>
      </c>
      <c r="B770" s="144" t="s">
        <v>3645</v>
      </c>
      <c r="C770" s="317">
        <v>756</v>
      </c>
      <c r="D770" s="147"/>
      <c r="E770" s="147"/>
      <c r="F770" s="146" t="str">
        <f t="shared" si="13"/>
        <v>-</v>
      </c>
    </row>
    <row r="771" spans="1:6" s="8" customFormat="1" ht="24">
      <c r="A771" s="143" t="s">
        <v>3646</v>
      </c>
      <c r="B771" s="144" t="s">
        <v>3647</v>
      </c>
      <c r="C771" s="317">
        <v>757</v>
      </c>
      <c r="D771" s="147"/>
      <c r="E771" s="147"/>
      <c r="F771" s="146" t="str">
        <f t="shared" si="13"/>
        <v>-</v>
      </c>
    </row>
    <row r="772" spans="1:6" s="8" customFormat="1" ht="24">
      <c r="A772" s="143" t="s">
        <v>3648</v>
      </c>
      <c r="B772" s="144" t="s">
        <v>3649</v>
      </c>
      <c r="C772" s="317">
        <v>758</v>
      </c>
      <c r="D772" s="147"/>
      <c r="E772" s="147"/>
      <c r="F772" s="146" t="str">
        <f t="shared" si="13"/>
        <v>-</v>
      </c>
    </row>
    <row r="773" spans="1:6" s="8" customFormat="1">
      <c r="A773" s="143" t="s">
        <v>3650</v>
      </c>
      <c r="B773" s="144" t="s">
        <v>3651</v>
      </c>
      <c r="C773" s="317">
        <v>759</v>
      </c>
      <c r="D773" s="147"/>
      <c r="E773" s="147"/>
      <c r="F773" s="146" t="str">
        <f t="shared" si="13"/>
        <v>-</v>
      </c>
    </row>
    <row r="774" spans="1:6" s="8" customFormat="1">
      <c r="A774" s="143" t="s">
        <v>3652</v>
      </c>
      <c r="B774" s="144" t="s">
        <v>3653</v>
      </c>
      <c r="C774" s="317">
        <v>760</v>
      </c>
      <c r="D774" s="147"/>
      <c r="E774" s="147"/>
      <c r="F774" s="146" t="str">
        <f t="shared" ref="F774:F837" si="14">IF(D774&lt;&gt;0,IF(E774/D774&gt;=100,"&gt;&gt;100",E774/D774*100),"-")</f>
        <v>-</v>
      </c>
    </row>
    <row r="775" spans="1:6" s="8" customFormat="1">
      <c r="A775" s="143" t="s">
        <v>3654</v>
      </c>
      <c r="B775" s="144" t="s">
        <v>2512</v>
      </c>
      <c r="C775" s="317">
        <v>761</v>
      </c>
      <c r="D775" s="147"/>
      <c r="E775" s="147"/>
      <c r="F775" s="146" t="str">
        <f t="shared" si="14"/>
        <v>-</v>
      </c>
    </row>
    <row r="776" spans="1:6" s="8" customFormat="1" ht="24">
      <c r="A776" s="143" t="s">
        <v>2513</v>
      </c>
      <c r="B776" s="144" t="s">
        <v>2514</v>
      </c>
      <c r="C776" s="317">
        <v>762</v>
      </c>
      <c r="D776" s="147"/>
      <c r="E776" s="147"/>
      <c r="F776" s="146" t="str">
        <f t="shared" si="14"/>
        <v>-</v>
      </c>
    </row>
    <row r="777" spans="1:6" s="8" customFormat="1" ht="24">
      <c r="A777" s="143" t="s">
        <v>2515</v>
      </c>
      <c r="B777" s="144" t="s">
        <v>2516</v>
      </c>
      <c r="C777" s="317">
        <v>763</v>
      </c>
      <c r="D777" s="147"/>
      <c r="E777" s="147"/>
      <c r="F777" s="146" t="str">
        <f t="shared" si="14"/>
        <v>-</v>
      </c>
    </row>
    <row r="778" spans="1:6" s="8" customFormat="1">
      <c r="A778" s="143" t="s">
        <v>2517</v>
      </c>
      <c r="B778" s="144" t="s">
        <v>2518</v>
      </c>
      <c r="C778" s="317">
        <v>764</v>
      </c>
      <c r="D778" s="147"/>
      <c r="E778" s="147"/>
      <c r="F778" s="146" t="str">
        <f t="shared" si="14"/>
        <v>-</v>
      </c>
    </row>
    <row r="779" spans="1:6" s="8" customFormat="1">
      <c r="A779" s="143" t="s">
        <v>2519</v>
      </c>
      <c r="B779" s="144" t="s">
        <v>2520</v>
      </c>
      <c r="C779" s="317">
        <v>765</v>
      </c>
      <c r="D779" s="147"/>
      <c r="E779" s="147"/>
      <c r="F779" s="146" t="str">
        <f t="shared" si="14"/>
        <v>-</v>
      </c>
    </row>
    <row r="780" spans="1:6" s="8" customFormat="1">
      <c r="A780" s="143" t="s">
        <v>2521</v>
      </c>
      <c r="B780" s="144" t="s">
        <v>2522</v>
      </c>
      <c r="C780" s="317">
        <v>766</v>
      </c>
      <c r="D780" s="147"/>
      <c r="E780" s="147"/>
      <c r="F780" s="146" t="str">
        <f t="shared" si="14"/>
        <v>-</v>
      </c>
    </row>
    <row r="781" spans="1:6" s="8" customFormat="1">
      <c r="A781" s="143" t="s">
        <v>2523</v>
      </c>
      <c r="B781" s="144" t="s">
        <v>2524</v>
      </c>
      <c r="C781" s="317">
        <v>767</v>
      </c>
      <c r="D781" s="147"/>
      <c r="E781" s="147"/>
      <c r="F781" s="146" t="str">
        <f t="shared" si="14"/>
        <v>-</v>
      </c>
    </row>
    <row r="782" spans="1:6" s="8" customFormat="1">
      <c r="A782" s="143" t="s">
        <v>2525</v>
      </c>
      <c r="B782" s="144" t="s">
        <v>3763</v>
      </c>
      <c r="C782" s="317">
        <v>768</v>
      </c>
      <c r="D782" s="147"/>
      <c r="E782" s="147"/>
      <c r="F782" s="146" t="str">
        <f t="shared" si="14"/>
        <v>-</v>
      </c>
    </row>
    <row r="783" spans="1:6" s="8" customFormat="1">
      <c r="A783" s="143" t="s">
        <v>2526</v>
      </c>
      <c r="B783" s="144" t="s">
        <v>2527</v>
      </c>
      <c r="C783" s="317">
        <v>769</v>
      </c>
      <c r="D783" s="147"/>
      <c r="E783" s="147"/>
      <c r="F783" s="146" t="str">
        <f t="shared" si="14"/>
        <v>-</v>
      </c>
    </row>
    <row r="784" spans="1:6" s="8" customFormat="1">
      <c r="A784" s="143" t="s">
        <v>2528</v>
      </c>
      <c r="B784" s="144" t="s">
        <v>2529</v>
      </c>
      <c r="C784" s="317">
        <v>770</v>
      </c>
      <c r="D784" s="147"/>
      <c r="E784" s="147"/>
      <c r="F784" s="146" t="str">
        <f t="shared" si="14"/>
        <v>-</v>
      </c>
    </row>
    <row r="785" spans="1:6" s="8" customFormat="1">
      <c r="A785" s="143" t="s">
        <v>2530</v>
      </c>
      <c r="B785" s="144" t="s">
        <v>2531</v>
      </c>
      <c r="C785" s="317">
        <v>771</v>
      </c>
      <c r="D785" s="147"/>
      <c r="E785" s="147"/>
      <c r="F785" s="146" t="str">
        <f t="shared" si="14"/>
        <v>-</v>
      </c>
    </row>
    <row r="786" spans="1:6" s="8" customFormat="1">
      <c r="A786" s="143" t="s">
        <v>2532</v>
      </c>
      <c r="B786" s="144" t="s">
        <v>1404</v>
      </c>
      <c r="C786" s="317">
        <v>772</v>
      </c>
      <c r="D786" s="147"/>
      <c r="E786" s="147"/>
      <c r="F786" s="146" t="str">
        <f t="shared" si="14"/>
        <v>-</v>
      </c>
    </row>
    <row r="787" spans="1:6" s="8" customFormat="1">
      <c r="A787" s="143" t="s">
        <v>1405</v>
      </c>
      <c r="B787" s="144" t="s">
        <v>1406</v>
      </c>
      <c r="C787" s="317">
        <v>773</v>
      </c>
      <c r="D787" s="147"/>
      <c r="E787" s="147"/>
      <c r="F787" s="146" t="str">
        <f t="shared" si="14"/>
        <v>-</v>
      </c>
    </row>
    <row r="788" spans="1:6" s="8" customFormat="1">
      <c r="A788" s="143" t="s">
        <v>1407</v>
      </c>
      <c r="B788" s="144" t="s">
        <v>1408</v>
      </c>
      <c r="C788" s="317">
        <v>774</v>
      </c>
      <c r="D788" s="147"/>
      <c r="E788" s="147"/>
      <c r="F788" s="146" t="str">
        <f t="shared" si="14"/>
        <v>-</v>
      </c>
    </row>
    <row r="789" spans="1:6" s="8" customFormat="1">
      <c r="A789" s="143">
        <v>37215</v>
      </c>
      <c r="B789" s="144" t="s">
        <v>818</v>
      </c>
      <c r="C789" s="317">
        <v>775</v>
      </c>
      <c r="D789" s="147"/>
      <c r="E789" s="147"/>
      <c r="F789" s="146" t="str">
        <f t="shared" si="14"/>
        <v>-</v>
      </c>
    </row>
    <row r="790" spans="1:6" s="8" customFormat="1">
      <c r="A790" s="143">
        <v>37216</v>
      </c>
      <c r="B790" s="149" t="s">
        <v>35</v>
      </c>
      <c r="C790" s="317">
        <v>776</v>
      </c>
      <c r="D790" s="147"/>
      <c r="E790" s="147"/>
      <c r="F790" s="146" t="str">
        <f t="shared" si="14"/>
        <v>-</v>
      </c>
    </row>
    <row r="791" spans="1:6" s="8" customFormat="1">
      <c r="A791" s="143">
        <v>37217</v>
      </c>
      <c r="B791" s="144" t="s">
        <v>1409</v>
      </c>
      <c r="C791" s="317">
        <v>777</v>
      </c>
      <c r="D791" s="147"/>
      <c r="E791" s="147"/>
      <c r="F791" s="146" t="str">
        <f t="shared" si="14"/>
        <v>-</v>
      </c>
    </row>
    <row r="792" spans="1:6" s="8" customFormat="1">
      <c r="A792" s="143">
        <v>37218</v>
      </c>
      <c r="B792" s="144" t="s">
        <v>1410</v>
      </c>
      <c r="C792" s="317">
        <v>778</v>
      </c>
      <c r="D792" s="147"/>
      <c r="E792" s="147"/>
      <c r="F792" s="146" t="str">
        <f t="shared" si="14"/>
        <v>-</v>
      </c>
    </row>
    <row r="793" spans="1:6" s="8" customFormat="1">
      <c r="A793" s="143">
        <v>37219</v>
      </c>
      <c r="B793" s="144" t="s">
        <v>1411</v>
      </c>
      <c r="C793" s="317">
        <v>779</v>
      </c>
      <c r="D793" s="147"/>
      <c r="E793" s="147"/>
      <c r="F793" s="146" t="str">
        <f t="shared" si="14"/>
        <v>-</v>
      </c>
    </row>
    <row r="794" spans="1:6" s="8" customFormat="1">
      <c r="A794" s="143">
        <v>37221</v>
      </c>
      <c r="B794" s="144" t="s">
        <v>2843</v>
      </c>
      <c r="C794" s="317">
        <v>780</v>
      </c>
      <c r="D794" s="147"/>
      <c r="E794" s="147"/>
      <c r="F794" s="146" t="str">
        <f t="shared" si="14"/>
        <v>-</v>
      </c>
    </row>
    <row r="795" spans="1:6" s="8" customFormat="1">
      <c r="A795" s="143" t="s">
        <v>1412</v>
      </c>
      <c r="B795" s="144" t="s">
        <v>2527</v>
      </c>
      <c r="C795" s="317">
        <v>781</v>
      </c>
      <c r="D795" s="147"/>
      <c r="E795" s="147"/>
      <c r="F795" s="146" t="str">
        <f t="shared" si="14"/>
        <v>-</v>
      </c>
    </row>
    <row r="796" spans="1:6" s="8" customFormat="1">
      <c r="A796" s="143" t="s">
        <v>1413</v>
      </c>
      <c r="B796" s="144" t="s">
        <v>3872</v>
      </c>
      <c r="C796" s="317">
        <v>782</v>
      </c>
      <c r="D796" s="147"/>
      <c r="E796" s="147"/>
      <c r="F796" s="146" t="str">
        <f t="shared" si="14"/>
        <v>-</v>
      </c>
    </row>
    <row r="797" spans="1:6" s="8" customFormat="1">
      <c r="A797" s="143" t="s">
        <v>1414</v>
      </c>
      <c r="B797" s="144" t="s">
        <v>1415</v>
      </c>
      <c r="C797" s="317">
        <v>783</v>
      </c>
      <c r="D797" s="147"/>
      <c r="E797" s="147"/>
      <c r="F797" s="146" t="str">
        <f t="shared" si="14"/>
        <v>-</v>
      </c>
    </row>
    <row r="798" spans="1:6" s="8" customFormat="1">
      <c r="A798" s="143" t="s">
        <v>1416</v>
      </c>
      <c r="B798" s="144" t="s">
        <v>1417</v>
      </c>
      <c r="C798" s="317">
        <v>784</v>
      </c>
      <c r="D798" s="147">
        <v>18557</v>
      </c>
      <c r="E798" s="147">
        <v>37234</v>
      </c>
      <c r="F798" s="146">
        <f t="shared" si="14"/>
        <v>200.64665624831602</v>
      </c>
    </row>
    <row r="799" spans="1:6" s="8" customFormat="1">
      <c r="A799" s="143">
        <v>38117</v>
      </c>
      <c r="B799" s="144" t="s">
        <v>36</v>
      </c>
      <c r="C799" s="317">
        <v>785</v>
      </c>
      <c r="D799" s="147"/>
      <c r="E799" s="147"/>
      <c r="F799" s="146" t="str">
        <f t="shared" si="14"/>
        <v>-</v>
      </c>
    </row>
    <row r="800" spans="1:6" s="8" customFormat="1">
      <c r="A800" s="143">
        <v>38612</v>
      </c>
      <c r="B800" s="144" t="s">
        <v>2844</v>
      </c>
      <c r="C800" s="317">
        <v>786</v>
      </c>
      <c r="D800" s="147"/>
      <c r="E800" s="147"/>
      <c r="F800" s="146" t="str">
        <f t="shared" si="14"/>
        <v>-</v>
      </c>
    </row>
    <row r="801" spans="1:6" s="8" customFormat="1">
      <c r="A801" s="143">
        <v>38613</v>
      </c>
      <c r="B801" s="144" t="s">
        <v>37</v>
      </c>
      <c r="C801" s="317">
        <v>787</v>
      </c>
      <c r="D801" s="147"/>
      <c r="E801" s="147"/>
      <c r="F801" s="146" t="str">
        <f t="shared" si="14"/>
        <v>-</v>
      </c>
    </row>
    <row r="802" spans="1:6" s="8" customFormat="1">
      <c r="A802" s="143">
        <v>38614</v>
      </c>
      <c r="B802" s="144" t="s">
        <v>38</v>
      </c>
      <c r="C802" s="317">
        <v>788</v>
      </c>
      <c r="D802" s="147"/>
      <c r="E802" s="147"/>
      <c r="F802" s="146" t="str">
        <f t="shared" si="14"/>
        <v>-</v>
      </c>
    </row>
    <row r="803" spans="1:6" s="8" customFormat="1">
      <c r="A803" s="143">
        <v>38615</v>
      </c>
      <c r="B803" s="144" t="s">
        <v>39</v>
      </c>
      <c r="C803" s="317">
        <v>789</v>
      </c>
      <c r="D803" s="147"/>
      <c r="E803" s="147"/>
      <c r="F803" s="146" t="str">
        <f t="shared" si="14"/>
        <v>-</v>
      </c>
    </row>
    <row r="804" spans="1:6" s="8" customFormat="1">
      <c r="A804" s="143">
        <v>38622</v>
      </c>
      <c r="B804" s="144" t="s">
        <v>2845</v>
      </c>
      <c r="C804" s="317">
        <v>790</v>
      </c>
      <c r="D804" s="147"/>
      <c r="E804" s="147"/>
      <c r="F804" s="146" t="str">
        <f t="shared" si="14"/>
        <v>-</v>
      </c>
    </row>
    <row r="805" spans="1:6" s="8" customFormat="1">
      <c r="A805" s="143">
        <v>38623</v>
      </c>
      <c r="B805" s="144" t="s">
        <v>40</v>
      </c>
      <c r="C805" s="317">
        <v>791</v>
      </c>
      <c r="D805" s="147"/>
      <c r="E805" s="147"/>
      <c r="F805" s="146" t="str">
        <f t="shared" si="14"/>
        <v>-</v>
      </c>
    </row>
    <row r="806" spans="1:6" s="8" customFormat="1">
      <c r="A806" s="143">
        <v>38624</v>
      </c>
      <c r="B806" s="144" t="s">
        <v>41</v>
      </c>
      <c r="C806" s="317">
        <v>792</v>
      </c>
      <c r="D806" s="147"/>
      <c r="E806" s="147"/>
      <c r="F806" s="146" t="str">
        <f t="shared" si="14"/>
        <v>-</v>
      </c>
    </row>
    <row r="807" spans="1:6" s="8" customFormat="1">
      <c r="A807" s="143">
        <v>38625</v>
      </c>
      <c r="B807" s="144" t="s">
        <v>3701</v>
      </c>
      <c r="C807" s="317">
        <v>793</v>
      </c>
      <c r="D807" s="147"/>
      <c r="E807" s="147"/>
      <c r="F807" s="146" t="str">
        <f t="shared" si="14"/>
        <v>-</v>
      </c>
    </row>
    <row r="808" spans="1:6" s="8" customFormat="1">
      <c r="A808" s="143" t="s">
        <v>621</v>
      </c>
      <c r="B808" s="144" t="s">
        <v>622</v>
      </c>
      <c r="C808" s="317">
        <v>794</v>
      </c>
      <c r="D808" s="147"/>
      <c r="E808" s="147"/>
      <c r="F808" s="146"/>
    </row>
    <row r="809" spans="1:6" s="8" customFormat="1">
      <c r="A809" s="143">
        <v>38631</v>
      </c>
      <c r="B809" s="144" t="s">
        <v>2846</v>
      </c>
      <c r="C809" s="317">
        <v>795</v>
      </c>
      <c r="D809" s="147"/>
      <c r="E809" s="147"/>
      <c r="F809" s="146" t="str">
        <f t="shared" si="14"/>
        <v>-</v>
      </c>
    </row>
    <row r="810" spans="1:6" s="8" customFormat="1">
      <c r="A810" s="143">
        <v>38632</v>
      </c>
      <c r="B810" s="144" t="s">
        <v>3702</v>
      </c>
      <c r="C810" s="317">
        <v>796</v>
      </c>
      <c r="D810" s="147"/>
      <c r="E810" s="147"/>
      <c r="F810" s="146" t="str">
        <f t="shared" si="14"/>
        <v>-</v>
      </c>
    </row>
    <row r="811" spans="1:6" s="8" customFormat="1">
      <c r="A811" s="143">
        <v>38641</v>
      </c>
      <c r="B811" s="144" t="s">
        <v>623</v>
      </c>
      <c r="C811" s="317">
        <v>797</v>
      </c>
      <c r="D811" s="147"/>
      <c r="E811" s="147"/>
      <c r="F811" s="146"/>
    </row>
    <row r="812" spans="1:6" s="8" customFormat="1">
      <c r="A812" s="143" t="s">
        <v>624</v>
      </c>
      <c r="B812" s="144" t="s">
        <v>2184</v>
      </c>
      <c r="C812" s="317">
        <v>798</v>
      </c>
      <c r="D812" s="147"/>
      <c r="E812" s="147"/>
      <c r="F812" s="146"/>
    </row>
    <row r="813" spans="1:6" s="8" customFormat="1" ht="24">
      <c r="A813" s="143">
        <v>81212</v>
      </c>
      <c r="B813" s="144" t="s">
        <v>654</v>
      </c>
      <c r="C813" s="317">
        <v>799</v>
      </c>
      <c r="D813" s="147"/>
      <c r="E813" s="147"/>
      <c r="F813" s="146" t="str">
        <f t="shared" si="14"/>
        <v>-</v>
      </c>
    </row>
    <row r="814" spans="1:6" s="8" customFormat="1" ht="24">
      <c r="A814" s="143" t="s">
        <v>1418</v>
      </c>
      <c r="B814" s="144" t="s">
        <v>1419</v>
      </c>
      <c r="C814" s="317">
        <v>800</v>
      </c>
      <c r="D814" s="147"/>
      <c r="E814" s="147"/>
      <c r="F814" s="146" t="str">
        <f t="shared" si="14"/>
        <v>-</v>
      </c>
    </row>
    <row r="815" spans="1:6" s="8" customFormat="1">
      <c r="A815" s="143">
        <v>81322</v>
      </c>
      <c r="B815" s="144" t="s">
        <v>3805</v>
      </c>
      <c r="C815" s="317">
        <v>801</v>
      </c>
      <c r="D815" s="147"/>
      <c r="E815" s="147"/>
      <c r="F815" s="146" t="str">
        <f t="shared" si="14"/>
        <v>-</v>
      </c>
    </row>
    <row r="816" spans="1:6" s="8" customFormat="1" ht="24">
      <c r="A816" s="143" t="s">
        <v>1420</v>
      </c>
      <c r="B816" s="144" t="s">
        <v>439</v>
      </c>
      <c r="C816" s="317">
        <v>802</v>
      </c>
      <c r="D816" s="147"/>
      <c r="E816" s="147"/>
      <c r="F816" s="146" t="str">
        <f t="shared" si="14"/>
        <v>-</v>
      </c>
    </row>
    <row r="817" spans="1:6" s="8" customFormat="1">
      <c r="A817" s="143">
        <v>81332</v>
      </c>
      <c r="B817" s="144" t="s">
        <v>292</v>
      </c>
      <c r="C817" s="317">
        <v>803</v>
      </c>
      <c r="D817" s="147"/>
      <c r="E817" s="147"/>
      <c r="F817" s="146" t="str">
        <f t="shared" si="14"/>
        <v>-</v>
      </c>
    </row>
    <row r="818" spans="1:6" s="8" customFormat="1" ht="24">
      <c r="A818" s="143" t="s">
        <v>440</v>
      </c>
      <c r="B818" s="144" t="s">
        <v>441</v>
      </c>
      <c r="C818" s="317">
        <v>804</v>
      </c>
      <c r="D818" s="147"/>
      <c r="E818" s="147"/>
      <c r="F818" s="146" t="str">
        <f t="shared" si="14"/>
        <v>-</v>
      </c>
    </row>
    <row r="819" spans="1:6" s="8" customFormat="1">
      <c r="A819" s="143">
        <v>81342</v>
      </c>
      <c r="B819" s="144" t="s">
        <v>293</v>
      </c>
      <c r="C819" s="317">
        <v>805</v>
      </c>
      <c r="D819" s="147"/>
      <c r="E819" s="147"/>
      <c r="F819" s="146" t="str">
        <f t="shared" si="14"/>
        <v>-</v>
      </c>
    </row>
    <row r="820" spans="1:6" s="8" customFormat="1" ht="24">
      <c r="A820" s="143" t="s">
        <v>442</v>
      </c>
      <c r="B820" s="144" t="s">
        <v>1542</v>
      </c>
      <c r="C820" s="317">
        <v>806</v>
      </c>
      <c r="D820" s="147"/>
      <c r="E820" s="147"/>
      <c r="F820" s="146" t="str">
        <f t="shared" si="14"/>
        <v>-</v>
      </c>
    </row>
    <row r="821" spans="1:6" s="8" customFormat="1">
      <c r="A821" s="143">
        <v>81411</v>
      </c>
      <c r="B821" s="144" t="s">
        <v>294</v>
      </c>
      <c r="C821" s="317">
        <v>807</v>
      </c>
      <c r="D821" s="147"/>
      <c r="E821" s="147"/>
      <c r="F821" s="146" t="str">
        <f t="shared" si="14"/>
        <v>-</v>
      </c>
    </row>
    <row r="822" spans="1:6" s="8" customFormat="1">
      <c r="A822" s="143">
        <v>81412</v>
      </c>
      <c r="B822" s="144" t="s">
        <v>1682</v>
      </c>
      <c r="C822" s="317">
        <v>808</v>
      </c>
      <c r="D822" s="147"/>
      <c r="E822" s="147"/>
      <c r="F822" s="146" t="str">
        <f t="shared" si="14"/>
        <v>-</v>
      </c>
    </row>
    <row r="823" spans="1:6" s="8" customFormat="1">
      <c r="A823" s="143" t="s">
        <v>1543</v>
      </c>
      <c r="B823" s="149" t="s">
        <v>1544</v>
      </c>
      <c r="C823" s="317">
        <v>809</v>
      </c>
      <c r="D823" s="147"/>
      <c r="E823" s="147"/>
      <c r="F823" s="146" t="str">
        <f t="shared" si="14"/>
        <v>-</v>
      </c>
    </row>
    <row r="824" spans="1:6" s="8" customFormat="1">
      <c r="A824" s="143">
        <v>81532</v>
      </c>
      <c r="B824" s="149" t="s">
        <v>2901</v>
      </c>
      <c r="C824" s="317">
        <v>810</v>
      </c>
      <c r="D824" s="147"/>
      <c r="E824" s="147"/>
      <c r="F824" s="146" t="str">
        <f t="shared" si="14"/>
        <v>-</v>
      </c>
    </row>
    <row r="825" spans="1:6" s="8" customFormat="1" ht="24">
      <c r="A825" s="143" t="s">
        <v>1545</v>
      </c>
      <c r="B825" s="144" t="s">
        <v>1546</v>
      </c>
      <c r="C825" s="317">
        <v>811</v>
      </c>
      <c r="D825" s="147"/>
      <c r="E825" s="147"/>
      <c r="F825" s="146" t="str">
        <f t="shared" si="14"/>
        <v>-</v>
      </c>
    </row>
    <row r="826" spans="1:6" s="8" customFormat="1">
      <c r="A826" s="143">
        <v>81542</v>
      </c>
      <c r="B826" s="149" t="s">
        <v>2902</v>
      </c>
      <c r="C826" s="317">
        <v>812</v>
      </c>
      <c r="D826" s="147"/>
      <c r="E826" s="147"/>
      <c r="F826" s="146" t="str">
        <f t="shared" si="14"/>
        <v>-</v>
      </c>
    </row>
    <row r="827" spans="1:6" s="8" customFormat="1" ht="24">
      <c r="A827" s="143" t="s">
        <v>1547</v>
      </c>
      <c r="B827" s="144" t="s">
        <v>1548</v>
      </c>
      <c r="C827" s="317">
        <v>813</v>
      </c>
      <c r="D827" s="147"/>
      <c r="E827" s="147"/>
      <c r="F827" s="146" t="str">
        <f t="shared" si="14"/>
        <v>-</v>
      </c>
    </row>
    <row r="828" spans="1:6" s="8" customFormat="1" ht="24">
      <c r="A828" s="143">
        <v>81552</v>
      </c>
      <c r="B828" s="144" t="s">
        <v>252</v>
      </c>
      <c r="C828" s="317">
        <v>814</v>
      </c>
      <c r="D828" s="147"/>
      <c r="E828" s="147"/>
      <c r="F828" s="146" t="str">
        <f t="shared" si="14"/>
        <v>-</v>
      </c>
    </row>
    <row r="829" spans="1:6" s="8" customFormat="1" ht="24">
      <c r="A829" s="143" t="s">
        <v>1549</v>
      </c>
      <c r="B829" s="144" t="s">
        <v>2755</v>
      </c>
      <c r="C829" s="317">
        <v>815</v>
      </c>
      <c r="D829" s="147"/>
      <c r="E829" s="147"/>
      <c r="F829" s="146" t="str">
        <f t="shared" si="14"/>
        <v>-</v>
      </c>
    </row>
    <row r="830" spans="1:6" s="8" customFormat="1">
      <c r="A830" s="143">
        <v>81631</v>
      </c>
      <c r="B830" s="149" t="s">
        <v>3914</v>
      </c>
      <c r="C830" s="317">
        <v>816</v>
      </c>
      <c r="D830" s="147"/>
      <c r="E830" s="147"/>
      <c r="F830" s="146" t="str">
        <f t="shared" si="14"/>
        <v>-</v>
      </c>
    </row>
    <row r="831" spans="1:6" s="8" customFormat="1">
      <c r="A831" s="143">
        <v>81632</v>
      </c>
      <c r="B831" s="144" t="s">
        <v>3915</v>
      </c>
      <c r="C831" s="317">
        <v>817</v>
      </c>
      <c r="D831" s="147"/>
      <c r="E831" s="147"/>
      <c r="F831" s="146" t="str">
        <f t="shared" si="14"/>
        <v>-</v>
      </c>
    </row>
    <row r="832" spans="1:6" s="8" customFormat="1" ht="24">
      <c r="A832" s="143" t="s">
        <v>2756</v>
      </c>
      <c r="B832" s="144" t="s">
        <v>1871</v>
      </c>
      <c r="C832" s="317">
        <v>818</v>
      </c>
      <c r="D832" s="147"/>
      <c r="E832" s="147"/>
      <c r="F832" s="146" t="str">
        <f t="shared" si="14"/>
        <v>-</v>
      </c>
    </row>
    <row r="833" spans="1:6" s="8" customFormat="1">
      <c r="A833" s="143">
        <v>81641</v>
      </c>
      <c r="B833" s="144" t="s">
        <v>2449</v>
      </c>
      <c r="C833" s="317">
        <v>819</v>
      </c>
      <c r="D833" s="147"/>
      <c r="E833" s="147"/>
      <c r="F833" s="146" t="str">
        <f t="shared" si="14"/>
        <v>-</v>
      </c>
    </row>
    <row r="834" spans="1:6" s="8" customFormat="1">
      <c r="A834" s="143">
        <v>81642</v>
      </c>
      <c r="B834" s="144" t="s">
        <v>1776</v>
      </c>
      <c r="C834" s="317">
        <v>820</v>
      </c>
      <c r="D834" s="147"/>
      <c r="E834" s="147"/>
      <c r="F834" s="146" t="str">
        <f t="shared" si="14"/>
        <v>-</v>
      </c>
    </row>
    <row r="835" spans="1:6" s="8" customFormat="1">
      <c r="A835" s="143" t="s">
        <v>1872</v>
      </c>
      <c r="B835" s="144" t="s">
        <v>3090</v>
      </c>
      <c r="C835" s="317">
        <v>821</v>
      </c>
      <c r="D835" s="147"/>
      <c r="E835" s="147"/>
      <c r="F835" s="146" t="str">
        <f t="shared" si="14"/>
        <v>-</v>
      </c>
    </row>
    <row r="836" spans="1:6" s="8" customFormat="1">
      <c r="A836" s="143">
        <v>81711</v>
      </c>
      <c r="B836" s="144" t="s">
        <v>2602</v>
      </c>
      <c r="C836" s="317">
        <v>822</v>
      </c>
      <c r="D836" s="147"/>
      <c r="E836" s="147"/>
      <c r="F836" s="146" t="str">
        <f t="shared" si="14"/>
        <v>-</v>
      </c>
    </row>
    <row r="837" spans="1:6" s="8" customFormat="1">
      <c r="A837" s="143">
        <v>81712</v>
      </c>
      <c r="B837" s="144" t="s">
        <v>2603</v>
      </c>
      <c r="C837" s="317">
        <v>823</v>
      </c>
      <c r="D837" s="147"/>
      <c r="E837" s="147"/>
      <c r="F837" s="146" t="str">
        <f t="shared" si="14"/>
        <v>-</v>
      </c>
    </row>
    <row r="838" spans="1:6" s="8" customFormat="1">
      <c r="A838" s="143">
        <v>81721</v>
      </c>
      <c r="B838" s="144" t="s">
        <v>1960</v>
      </c>
      <c r="C838" s="317">
        <v>824</v>
      </c>
      <c r="D838" s="147"/>
      <c r="E838" s="147"/>
      <c r="F838" s="146" t="str">
        <f t="shared" ref="F838:F901" si="15">IF(D838&lt;&gt;0,IF(E838/D838&gt;=100,"&gt;&gt;100",E838/D838*100),"-")</f>
        <v>-</v>
      </c>
    </row>
    <row r="839" spans="1:6" s="8" customFormat="1">
      <c r="A839" s="143">
        <v>81722</v>
      </c>
      <c r="B839" s="144" t="s">
        <v>1961</v>
      </c>
      <c r="C839" s="317">
        <v>825</v>
      </c>
      <c r="D839" s="147"/>
      <c r="E839" s="147"/>
      <c r="F839" s="146" t="str">
        <f t="shared" si="15"/>
        <v>-</v>
      </c>
    </row>
    <row r="840" spans="1:6" s="8" customFormat="1">
      <c r="A840" s="143" t="s">
        <v>3091</v>
      </c>
      <c r="B840" s="144" t="s">
        <v>3092</v>
      </c>
      <c r="C840" s="317">
        <v>826</v>
      </c>
      <c r="D840" s="147"/>
      <c r="E840" s="147"/>
      <c r="F840" s="146" t="str">
        <f t="shared" si="15"/>
        <v>-</v>
      </c>
    </row>
    <row r="841" spans="1:6" s="8" customFormat="1">
      <c r="A841" s="143">
        <v>81731</v>
      </c>
      <c r="B841" s="144" t="s">
        <v>1962</v>
      </c>
      <c r="C841" s="317">
        <v>827</v>
      </c>
      <c r="D841" s="147"/>
      <c r="E841" s="147"/>
      <c r="F841" s="146" t="str">
        <f t="shared" si="15"/>
        <v>-</v>
      </c>
    </row>
    <row r="842" spans="1:6" s="8" customFormat="1">
      <c r="A842" s="143">
        <v>81732</v>
      </c>
      <c r="B842" s="144" t="s">
        <v>1963</v>
      </c>
      <c r="C842" s="317">
        <v>828</v>
      </c>
      <c r="D842" s="147"/>
      <c r="E842" s="147"/>
      <c r="F842" s="146" t="str">
        <f t="shared" si="15"/>
        <v>-</v>
      </c>
    </row>
    <row r="843" spans="1:6" s="8" customFormat="1">
      <c r="A843" s="143">
        <v>81733</v>
      </c>
      <c r="B843" s="144" t="s">
        <v>3093</v>
      </c>
      <c r="C843" s="317">
        <v>829</v>
      </c>
      <c r="D843" s="147"/>
      <c r="E843" s="147"/>
      <c r="F843" s="146" t="str">
        <f t="shared" si="15"/>
        <v>-</v>
      </c>
    </row>
    <row r="844" spans="1:6" s="8" customFormat="1">
      <c r="A844" s="143">
        <v>81741</v>
      </c>
      <c r="B844" s="144" t="s">
        <v>1964</v>
      </c>
      <c r="C844" s="317">
        <v>830</v>
      </c>
      <c r="D844" s="147"/>
      <c r="E844" s="147"/>
      <c r="F844" s="146" t="str">
        <f t="shared" si="15"/>
        <v>-</v>
      </c>
    </row>
    <row r="845" spans="1:6" s="8" customFormat="1">
      <c r="A845" s="143">
        <v>81742</v>
      </c>
      <c r="B845" s="144" t="s">
        <v>1965</v>
      </c>
      <c r="C845" s="317">
        <v>831</v>
      </c>
      <c r="D845" s="147"/>
      <c r="E845" s="147"/>
      <c r="F845" s="146" t="str">
        <f t="shared" si="15"/>
        <v>-</v>
      </c>
    </row>
    <row r="846" spans="1:6" s="8" customFormat="1">
      <c r="A846" s="143">
        <v>81743</v>
      </c>
      <c r="B846" s="144" t="s">
        <v>3094</v>
      </c>
      <c r="C846" s="317">
        <v>832</v>
      </c>
      <c r="D846" s="147"/>
      <c r="E846" s="147"/>
      <c r="F846" s="146" t="str">
        <f t="shared" si="15"/>
        <v>-</v>
      </c>
    </row>
    <row r="847" spans="1:6" s="8" customFormat="1">
      <c r="A847" s="143">
        <v>81751</v>
      </c>
      <c r="B847" s="144" t="s">
        <v>770</v>
      </c>
      <c r="C847" s="317">
        <v>833</v>
      </c>
      <c r="D847" s="147"/>
      <c r="E847" s="147"/>
      <c r="F847" s="146" t="str">
        <f t="shared" si="15"/>
        <v>-</v>
      </c>
    </row>
    <row r="848" spans="1:6" s="8" customFormat="1">
      <c r="A848" s="143">
        <v>81752</v>
      </c>
      <c r="B848" s="144" t="s">
        <v>1578</v>
      </c>
      <c r="C848" s="317">
        <v>834</v>
      </c>
      <c r="D848" s="147"/>
      <c r="E848" s="147"/>
      <c r="F848" s="146" t="str">
        <f t="shared" si="15"/>
        <v>-</v>
      </c>
    </row>
    <row r="849" spans="1:6" s="8" customFormat="1">
      <c r="A849" s="143">
        <v>81753</v>
      </c>
      <c r="B849" s="144" t="s">
        <v>3095</v>
      </c>
      <c r="C849" s="317">
        <v>835</v>
      </c>
      <c r="D849" s="147"/>
      <c r="E849" s="147"/>
      <c r="F849" s="146" t="str">
        <f t="shared" si="15"/>
        <v>-</v>
      </c>
    </row>
    <row r="850" spans="1:6" s="8" customFormat="1" ht="24">
      <c r="A850" s="143">
        <v>81761</v>
      </c>
      <c r="B850" s="150" t="s">
        <v>1579</v>
      </c>
      <c r="C850" s="317">
        <v>836</v>
      </c>
      <c r="D850" s="147"/>
      <c r="E850" s="147"/>
      <c r="F850" s="146" t="str">
        <f t="shared" si="15"/>
        <v>-</v>
      </c>
    </row>
    <row r="851" spans="1:6" s="8" customFormat="1" ht="24">
      <c r="A851" s="143">
        <v>81762</v>
      </c>
      <c r="B851" s="150" t="s">
        <v>1580</v>
      </c>
      <c r="C851" s="317">
        <v>837</v>
      </c>
      <c r="D851" s="147"/>
      <c r="E851" s="147"/>
      <c r="F851" s="146" t="str">
        <f t="shared" si="15"/>
        <v>-</v>
      </c>
    </row>
    <row r="852" spans="1:6" s="8" customFormat="1" ht="24">
      <c r="A852" s="143">
        <v>81763</v>
      </c>
      <c r="B852" s="144" t="s">
        <v>1180</v>
      </c>
      <c r="C852" s="317">
        <v>838</v>
      </c>
      <c r="D852" s="147"/>
      <c r="E852" s="147"/>
      <c r="F852" s="146" t="str">
        <f t="shared" si="15"/>
        <v>-</v>
      </c>
    </row>
    <row r="853" spans="1:6" s="8" customFormat="1" ht="24">
      <c r="A853" s="143">
        <v>81771</v>
      </c>
      <c r="B853" s="144" t="s">
        <v>1568</v>
      </c>
      <c r="C853" s="317">
        <v>839</v>
      </c>
      <c r="D853" s="147"/>
      <c r="E853" s="147"/>
      <c r="F853" s="146" t="str">
        <f t="shared" si="15"/>
        <v>-</v>
      </c>
    </row>
    <row r="854" spans="1:6" s="8" customFormat="1" ht="24">
      <c r="A854" s="143">
        <v>81772</v>
      </c>
      <c r="B854" s="144" t="s">
        <v>1569</v>
      </c>
      <c r="C854" s="317">
        <v>840</v>
      </c>
      <c r="D854" s="147"/>
      <c r="E854" s="147"/>
      <c r="F854" s="146" t="str">
        <f t="shared" si="15"/>
        <v>-</v>
      </c>
    </row>
    <row r="855" spans="1:6" s="8" customFormat="1" ht="24">
      <c r="A855" s="143">
        <v>81773</v>
      </c>
      <c r="B855" s="144" t="s">
        <v>579</v>
      </c>
      <c r="C855" s="317">
        <v>841</v>
      </c>
      <c r="D855" s="147"/>
      <c r="E855" s="147"/>
      <c r="F855" s="146" t="str">
        <f t="shared" si="15"/>
        <v>-</v>
      </c>
    </row>
    <row r="856" spans="1:6" s="8" customFormat="1">
      <c r="A856" s="143">
        <v>82412</v>
      </c>
      <c r="B856" s="144" t="s">
        <v>1570</v>
      </c>
      <c r="C856" s="317">
        <v>842</v>
      </c>
      <c r="D856" s="147"/>
      <c r="E856" s="147"/>
      <c r="F856" s="146" t="str">
        <f t="shared" si="15"/>
        <v>-</v>
      </c>
    </row>
    <row r="857" spans="1:6" s="8" customFormat="1">
      <c r="A857" s="143">
        <v>84132</v>
      </c>
      <c r="B857" s="144" t="s">
        <v>3243</v>
      </c>
      <c r="C857" s="317">
        <v>843</v>
      </c>
      <c r="D857" s="147"/>
      <c r="E857" s="147"/>
      <c r="F857" s="146" t="str">
        <f t="shared" si="15"/>
        <v>-</v>
      </c>
    </row>
    <row r="858" spans="1:6" s="8" customFormat="1">
      <c r="A858" s="143">
        <v>84142</v>
      </c>
      <c r="B858" s="144" t="s">
        <v>3482</v>
      </c>
      <c r="C858" s="317">
        <v>844</v>
      </c>
      <c r="D858" s="147"/>
      <c r="E858" s="147"/>
      <c r="F858" s="146" t="str">
        <f t="shared" si="15"/>
        <v>-</v>
      </c>
    </row>
    <row r="859" spans="1:6" s="8" customFormat="1">
      <c r="A859" s="143">
        <v>84152</v>
      </c>
      <c r="B859" s="144" t="s">
        <v>1699</v>
      </c>
      <c r="C859" s="317">
        <v>845</v>
      </c>
      <c r="D859" s="147"/>
      <c r="E859" s="147"/>
      <c r="F859" s="146" t="str">
        <f t="shared" si="15"/>
        <v>-</v>
      </c>
    </row>
    <row r="860" spans="1:6" s="8" customFormat="1">
      <c r="A860" s="143">
        <v>84162</v>
      </c>
      <c r="B860" s="144" t="s">
        <v>1700</v>
      </c>
      <c r="C860" s="317">
        <v>846</v>
      </c>
      <c r="D860" s="147"/>
      <c r="E860" s="147"/>
      <c r="F860" s="146" t="str">
        <f t="shared" si="15"/>
        <v>-</v>
      </c>
    </row>
    <row r="861" spans="1:6" s="8" customFormat="1">
      <c r="A861" s="143">
        <v>84221</v>
      </c>
      <c r="B861" s="144" t="s">
        <v>1701</v>
      </c>
      <c r="C861" s="317">
        <v>847</v>
      </c>
      <c r="D861" s="147"/>
      <c r="E861" s="147"/>
      <c r="F861" s="146" t="str">
        <f t="shared" si="15"/>
        <v>-</v>
      </c>
    </row>
    <row r="862" spans="1:6" s="8" customFormat="1">
      <c r="A862" s="143">
        <v>84222</v>
      </c>
      <c r="B862" s="144" t="s">
        <v>1702</v>
      </c>
      <c r="C862" s="317">
        <v>848</v>
      </c>
      <c r="D862" s="147"/>
      <c r="E862" s="147"/>
      <c r="F862" s="146" t="str">
        <f t="shared" si="15"/>
        <v>-</v>
      </c>
    </row>
    <row r="863" spans="1:6" s="8" customFormat="1">
      <c r="A863" s="143" t="s">
        <v>580</v>
      </c>
      <c r="B863" s="144" t="s">
        <v>4204</v>
      </c>
      <c r="C863" s="317">
        <v>849</v>
      </c>
      <c r="D863" s="147"/>
      <c r="E863" s="147"/>
      <c r="F863" s="146" t="str">
        <f t="shared" si="15"/>
        <v>-</v>
      </c>
    </row>
    <row r="864" spans="1:6" s="8" customFormat="1">
      <c r="A864" s="143">
        <v>84232</v>
      </c>
      <c r="B864" s="144" t="s">
        <v>1703</v>
      </c>
      <c r="C864" s="317">
        <v>850</v>
      </c>
      <c r="D864" s="147"/>
      <c r="E864" s="147"/>
      <c r="F864" s="146" t="str">
        <f t="shared" si="15"/>
        <v>-</v>
      </c>
    </row>
    <row r="865" spans="1:6" s="8" customFormat="1">
      <c r="A865" s="143">
        <v>84242</v>
      </c>
      <c r="B865" s="144" t="s">
        <v>1704</v>
      </c>
      <c r="C865" s="317">
        <v>851</v>
      </c>
      <c r="D865" s="147"/>
      <c r="E865" s="147"/>
      <c r="F865" s="146" t="str">
        <f t="shared" si="15"/>
        <v>-</v>
      </c>
    </row>
    <row r="866" spans="1:6" s="8" customFormat="1">
      <c r="A866" s="143" t="s">
        <v>4205</v>
      </c>
      <c r="B866" s="144" t="s">
        <v>2588</v>
      </c>
      <c r="C866" s="317">
        <v>852</v>
      </c>
      <c r="D866" s="147"/>
      <c r="E866" s="147"/>
      <c r="F866" s="146" t="str">
        <f t="shared" si="15"/>
        <v>-</v>
      </c>
    </row>
    <row r="867" spans="1:6" s="8" customFormat="1">
      <c r="A867" s="143">
        <v>84312</v>
      </c>
      <c r="B867" s="144" t="s">
        <v>1705</v>
      </c>
      <c r="C867" s="317">
        <v>853</v>
      </c>
      <c r="D867" s="147"/>
      <c r="E867" s="147"/>
      <c r="F867" s="146" t="str">
        <f t="shared" si="15"/>
        <v>-</v>
      </c>
    </row>
    <row r="868" spans="1:6" s="8" customFormat="1">
      <c r="A868" s="143">
        <v>84431</v>
      </c>
      <c r="B868" s="144" t="s">
        <v>1706</v>
      </c>
      <c r="C868" s="317">
        <v>854</v>
      </c>
      <c r="D868" s="147"/>
      <c r="E868" s="147"/>
      <c r="F868" s="146" t="str">
        <f t="shared" si="15"/>
        <v>-</v>
      </c>
    </row>
    <row r="869" spans="1:6" s="8" customFormat="1">
      <c r="A869" s="143">
        <v>84432</v>
      </c>
      <c r="B869" s="144" t="s">
        <v>1707</v>
      </c>
      <c r="C869" s="317">
        <v>855</v>
      </c>
      <c r="D869" s="147"/>
      <c r="E869" s="147"/>
      <c r="F869" s="146" t="str">
        <f t="shared" si="15"/>
        <v>-</v>
      </c>
    </row>
    <row r="870" spans="1:6" s="8" customFormat="1">
      <c r="A870" s="143" t="s">
        <v>2589</v>
      </c>
      <c r="B870" s="144" t="s">
        <v>2590</v>
      </c>
      <c r="C870" s="317">
        <v>856</v>
      </c>
      <c r="D870" s="147"/>
      <c r="E870" s="147"/>
      <c r="F870" s="146" t="str">
        <f t="shared" si="15"/>
        <v>-</v>
      </c>
    </row>
    <row r="871" spans="1:6" s="8" customFormat="1">
      <c r="A871" s="143">
        <v>84442</v>
      </c>
      <c r="B871" s="144" t="s">
        <v>1708</v>
      </c>
      <c r="C871" s="317">
        <v>857</v>
      </c>
      <c r="D871" s="147"/>
      <c r="E871" s="147"/>
      <c r="F871" s="146" t="str">
        <f t="shared" si="15"/>
        <v>-</v>
      </c>
    </row>
    <row r="872" spans="1:6" s="8" customFormat="1" ht="24">
      <c r="A872" s="143">
        <v>84452</v>
      </c>
      <c r="B872" s="150" t="s">
        <v>1709</v>
      </c>
      <c r="C872" s="317">
        <v>858</v>
      </c>
      <c r="D872" s="147"/>
      <c r="E872" s="147"/>
      <c r="F872" s="146" t="str">
        <f t="shared" si="15"/>
        <v>-</v>
      </c>
    </row>
    <row r="873" spans="1:6" s="8" customFormat="1" ht="24">
      <c r="A873" s="143" t="s">
        <v>2591</v>
      </c>
      <c r="B873" s="150" t="s">
        <v>2592</v>
      </c>
      <c r="C873" s="317">
        <v>859</v>
      </c>
      <c r="D873" s="147"/>
      <c r="E873" s="147"/>
      <c r="F873" s="146" t="str">
        <f t="shared" si="15"/>
        <v>-</v>
      </c>
    </row>
    <row r="874" spans="1:6" s="8" customFormat="1">
      <c r="A874" s="143">
        <v>84461</v>
      </c>
      <c r="B874" s="144" t="s">
        <v>1710</v>
      </c>
      <c r="C874" s="317">
        <v>860</v>
      </c>
      <c r="D874" s="147"/>
      <c r="E874" s="147"/>
      <c r="F874" s="146" t="str">
        <f t="shared" si="15"/>
        <v>-</v>
      </c>
    </row>
    <row r="875" spans="1:6" s="8" customFormat="1">
      <c r="A875" s="143">
        <v>84462</v>
      </c>
      <c r="B875" s="144" t="s">
        <v>3214</v>
      </c>
      <c r="C875" s="317">
        <v>861</v>
      </c>
      <c r="D875" s="147"/>
      <c r="E875" s="147"/>
      <c r="F875" s="146" t="str">
        <f t="shared" si="15"/>
        <v>-</v>
      </c>
    </row>
    <row r="876" spans="1:6" s="8" customFormat="1">
      <c r="A876" s="143" t="s">
        <v>2593</v>
      </c>
      <c r="B876" s="144" t="s">
        <v>2622</v>
      </c>
      <c r="C876" s="317">
        <v>862</v>
      </c>
      <c r="D876" s="147"/>
      <c r="E876" s="147"/>
      <c r="F876" s="146" t="str">
        <f t="shared" si="15"/>
        <v>-</v>
      </c>
    </row>
    <row r="877" spans="1:6" s="8" customFormat="1">
      <c r="A877" s="143">
        <v>84472</v>
      </c>
      <c r="B877" s="144" t="s">
        <v>3215</v>
      </c>
      <c r="C877" s="317">
        <v>863</v>
      </c>
      <c r="D877" s="147"/>
      <c r="E877" s="147"/>
      <c r="F877" s="146" t="str">
        <f t="shared" si="15"/>
        <v>-</v>
      </c>
    </row>
    <row r="878" spans="1:6" s="8" customFormat="1">
      <c r="A878" s="143">
        <v>84482</v>
      </c>
      <c r="B878" s="144" t="s">
        <v>3216</v>
      </c>
      <c r="C878" s="317">
        <v>864</v>
      </c>
      <c r="D878" s="147"/>
      <c r="E878" s="147"/>
      <c r="F878" s="146" t="str">
        <f t="shared" si="15"/>
        <v>-</v>
      </c>
    </row>
    <row r="879" spans="1:6" s="8" customFormat="1">
      <c r="A879" s="143" t="s">
        <v>2623</v>
      </c>
      <c r="B879" s="144" t="s">
        <v>2624</v>
      </c>
      <c r="C879" s="317">
        <v>865</v>
      </c>
      <c r="D879" s="147"/>
      <c r="E879" s="147"/>
      <c r="F879" s="146" t="str">
        <f t="shared" si="15"/>
        <v>-</v>
      </c>
    </row>
    <row r="880" spans="1:6" s="8" customFormat="1">
      <c r="A880" s="143">
        <v>84532</v>
      </c>
      <c r="B880" s="144" t="s">
        <v>2222</v>
      </c>
      <c r="C880" s="317">
        <v>866</v>
      </c>
      <c r="D880" s="147"/>
      <c r="E880" s="147"/>
      <c r="F880" s="146" t="str">
        <f t="shared" si="15"/>
        <v>-</v>
      </c>
    </row>
    <row r="881" spans="1:6" s="8" customFormat="1">
      <c r="A881" s="143">
        <v>84542</v>
      </c>
      <c r="B881" s="144" t="s">
        <v>1926</v>
      </c>
      <c r="C881" s="317">
        <v>867</v>
      </c>
      <c r="D881" s="147"/>
      <c r="E881" s="147"/>
      <c r="F881" s="146" t="str">
        <f t="shared" si="15"/>
        <v>-</v>
      </c>
    </row>
    <row r="882" spans="1:6" s="8" customFormat="1">
      <c r="A882" s="143">
        <v>84552</v>
      </c>
      <c r="B882" s="144" t="s">
        <v>2223</v>
      </c>
      <c r="C882" s="317">
        <v>868</v>
      </c>
      <c r="D882" s="147"/>
      <c r="E882" s="147"/>
      <c r="F882" s="146" t="str">
        <f t="shared" si="15"/>
        <v>-</v>
      </c>
    </row>
    <row r="883" spans="1:6" s="8" customFormat="1">
      <c r="A883" s="143">
        <v>84711</v>
      </c>
      <c r="B883" s="144" t="s">
        <v>2224</v>
      </c>
      <c r="C883" s="317">
        <v>869</v>
      </c>
      <c r="D883" s="147"/>
      <c r="E883" s="147"/>
      <c r="F883" s="146" t="str">
        <f t="shared" si="15"/>
        <v>-</v>
      </c>
    </row>
    <row r="884" spans="1:6" s="8" customFormat="1">
      <c r="A884" s="143">
        <v>84712</v>
      </c>
      <c r="B884" s="144" t="s">
        <v>4054</v>
      </c>
      <c r="C884" s="317">
        <v>870</v>
      </c>
      <c r="D884" s="147"/>
      <c r="E884" s="147"/>
      <c r="F884" s="146" t="str">
        <f t="shared" si="15"/>
        <v>-</v>
      </c>
    </row>
    <row r="885" spans="1:6" s="8" customFormat="1">
      <c r="A885" s="143">
        <v>84721</v>
      </c>
      <c r="B885" s="144" t="s">
        <v>4055</v>
      </c>
      <c r="C885" s="317">
        <v>871</v>
      </c>
      <c r="D885" s="147"/>
      <c r="E885" s="147"/>
      <c r="F885" s="146" t="str">
        <f t="shared" si="15"/>
        <v>-</v>
      </c>
    </row>
    <row r="886" spans="1:6" s="8" customFormat="1">
      <c r="A886" s="143">
        <v>84722</v>
      </c>
      <c r="B886" s="144" t="s">
        <v>4056</v>
      </c>
      <c r="C886" s="317">
        <v>872</v>
      </c>
      <c r="D886" s="147"/>
      <c r="E886" s="147"/>
      <c r="F886" s="146" t="str">
        <f t="shared" si="15"/>
        <v>-</v>
      </c>
    </row>
    <row r="887" spans="1:6" s="8" customFormat="1">
      <c r="A887" s="143">
        <v>84731</v>
      </c>
      <c r="B887" s="144" t="s">
        <v>4057</v>
      </c>
      <c r="C887" s="317">
        <v>873</v>
      </c>
      <c r="D887" s="147"/>
      <c r="E887" s="147"/>
      <c r="F887" s="146" t="str">
        <f t="shared" si="15"/>
        <v>-</v>
      </c>
    </row>
    <row r="888" spans="1:6" s="8" customFormat="1">
      <c r="A888" s="143">
        <v>84732</v>
      </c>
      <c r="B888" s="144" t="s">
        <v>4058</v>
      </c>
      <c r="C888" s="317">
        <v>874</v>
      </c>
      <c r="D888" s="147"/>
      <c r="E888" s="147"/>
      <c r="F888" s="146" t="str">
        <f t="shared" si="15"/>
        <v>-</v>
      </c>
    </row>
    <row r="889" spans="1:6" s="8" customFormat="1">
      <c r="A889" s="143">
        <v>84741</v>
      </c>
      <c r="B889" s="144" t="s">
        <v>3146</v>
      </c>
      <c r="C889" s="317">
        <v>875</v>
      </c>
      <c r="D889" s="147"/>
      <c r="E889" s="147"/>
      <c r="F889" s="146" t="str">
        <f t="shared" si="15"/>
        <v>-</v>
      </c>
    </row>
    <row r="890" spans="1:6" s="8" customFormat="1">
      <c r="A890" s="143">
        <v>84742</v>
      </c>
      <c r="B890" s="144" t="s">
        <v>3147</v>
      </c>
      <c r="C890" s="317">
        <v>876</v>
      </c>
      <c r="D890" s="147"/>
      <c r="E890" s="147"/>
      <c r="F890" s="146" t="str">
        <f t="shared" si="15"/>
        <v>-</v>
      </c>
    </row>
    <row r="891" spans="1:6" s="8" customFormat="1">
      <c r="A891" s="143">
        <v>84751</v>
      </c>
      <c r="B891" s="144" t="s">
        <v>600</v>
      </c>
      <c r="C891" s="317">
        <v>877</v>
      </c>
      <c r="D891" s="147"/>
      <c r="E891" s="147"/>
      <c r="F891" s="146" t="str">
        <f t="shared" si="15"/>
        <v>-</v>
      </c>
    </row>
    <row r="892" spans="1:6" s="8" customFormat="1">
      <c r="A892" s="143">
        <v>84752</v>
      </c>
      <c r="B892" s="144" t="s">
        <v>1529</v>
      </c>
      <c r="C892" s="317">
        <v>878</v>
      </c>
      <c r="D892" s="147"/>
      <c r="E892" s="147"/>
      <c r="F892" s="146" t="str">
        <f t="shared" si="15"/>
        <v>-</v>
      </c>
    </row>
    <row r="893" spans="1:6" s="8" customFormat="1">
      <c r="A893" s="143">
        <v>84761</v>
      </c>
      <c r="B893" s="149" t="s">
        <v>2625</v>
      </c>
      <c r="C893" s="317">
        <v>879</v>
      </c>
      <c r="D893" s="147"/>
      <c r="E893" s="147"/>
      <c r="F893" s="146" t="str">
        <f t="shared" si="15"/>
        <v>-</v>
      </c>
    </row>
    <row r="894" spans="1:6" s="8" customFormat="1">
      <c r="A894" s="143">
        <v>84762</v>
      </c>
      <c r="B894" s="149" t="s">
        <v>2626</v>
      </c>
      <c r="C894" s="317">
        <v>880</v>
      </c>
      <c r="D894" s="147"/>
      <c r="E894" s="147"/>
      <c r="F894" s="146" t="str">
        <f t="shared" si="15"/>
        <v>-</v>
      </c>
    </row>
    <row r="895" spans="1:6" s="8" customFormat="1" ht="24">
      <c r="A895" s="143" t="s">
        <v>2627</v>
      </c>
      <c r="B895" s="144" t="s">
        <v>1227</v>
      </c>
      <c r="C895" s="317">
        <v>881</v>
      </c>
      <c r="D895" s="147"/>
      <c r="E895" s="147"/>
      <c r="F895" s="146" t="str">
        <f t="shared" si="15"/>
        <v>-</v>
      </c>
    </row>
    <row r="896" spans="1:6" s="8" customFormat="1" ht="24">
      <c r="A896" s="143" t="s">
        <v>1228</v>
      </c>
      <c r="B896" s="144" t="s">
        <v>1178</v>
      </c>
      <c r="C896" s="317">
        <v>882</v>
      </c>
      <c r="D896" s="147"/>
      <c r="E896" s="147"/>
      <c r="F896" s="146" t="str">
        <f t="shared" si="15"/>
        <v>-</v>
      </c>
    </row>
    <row r="897" spans="1:6" s="8" customFormat="1">
      <c r="A897" s="143">
        <v>85412</v>
      </c>
      <c r="B897" s="144" t="s">
        <v>1530</v>
      </c>
      <c r="C897" s="317">
        <v>883</v>
      </c>
      <c r="D897" s="147"/>
      <c r="E897" s="147"/>
      <c r="F897" s="146" t="str">
        <f t="shared" si="15"/>
        <v>-</v>
      </c>
    </row>
    <row r="898" spans="1:6" s="8" customFormat="1" ht="24">
      <c r="A898" s="143">
        <v>51212</v>
      </c>
      <c r="B898" s="150" t="s">
        <v>1531</v>
      </c>
      <c r="C898" s="317">
        <v>884</v>
      </c>
      <c r="D898" s="147"/>
      <c r="E898" s="147"/>
      <c r="F898" s="146" t="str">
        <f t="shared" si="15"/>
        <v>-</v>
      </c>
    </row>
    <row r="899" spans="1:6" s="8" customFormat="1" ht="24">
      <c r="A899" s="143" t="s">
        <v>1179</v>
      </c>
      <c r="B899" s="150" t="s">
        <v>3689</v>
      </c>
      <c r="C899" s="317">
        <v>885</v>
      </c>
      <c r="D899" s="147"/>
      <c r="E899" s="147"/>
      <c r="F899" s="146" t="str">
        <f t="shared" si="15"/>
        <v>-</v>
      </c>
    </row>
    <row r="900" spans="1:6" s="8" customFormat="1">
      <c r="A900" s="143">
        <v>51322</v>
      </c>
      <c r="B900" s="144" t="s">
        <v>1532</v>
      </c>
      <c r="C900" s="317">
        <v>886</v>
      </c>
      <c r="D900" s="147"/>
      <c r="E900" s="147"/>
      <c r="F900" s="146" t="str">
        <f t="shared" si="15"/>
        <v>-</v>
      </c>
    </row>
    <row r="901" spans="1:6" s="8" customFormat="1">
      <c r="A901" s="143" t="s">
        <v>3690</v>
      </c>
      <c r="B901" s="144" t="s">
        <v>3691</v>
      </c>
      <c r="C901" s="317">
        <v>887</v>
      </c>
      <c r="D901" s="147"/>
      <c r="E901" s="147"/>
      <c r="F901" s="146" t="str">
        <f t="shared" si="15"/>
        <v>-</v>
      </c>
    </row>
    <row r="902" spans="1:6" s="8" customFormat="1">
      <c r="A902" s="143">
        <v>51332</v>
      </c>
      <c r="B902" s="144" t="s">
        <v>1533</v>
      </c>
      <c r="C902" s="317">
        <v>888</v>
      </c>
      <c r="D902" s="147"/>
      <c r="E902" s="147"/>
      <c r="F902" s="146" t="str">
        <f t="shared" ref="F902:F965" si="16">IF(D902&lt;&gt;0,IF(E902/D902&gt;=100,"&gt;&gt;100",E902/D902*100),"-")</f>
        <v>-</v>
      </c>
    </row>
    <row r="903" spans="1:6" s="8" customFormat="1">
      <c r="A903" s="143" t="s">
        <v>3692</v>
      </c>
      <c r="B903" s="144" t="s">
        <v>1440</v>
      </c>
      <c r="C903" s="317">
        <v>889</v>
      </c>
      <c r="D903" s="147"/>
      <c r="E903" s="147"/>
      <c r="F903" s="146" t="str">
        <f t="shared" si="16"/>
        <v>-</v>
      </c>
    </row>
    <row r="904" spans="1:6" s="8" customFormat="1">
      <c r="A904" s="143">
        <v>51342</v>
      </c>
      <c r="B904" s="144" t="s">
        <v>42</v>
      </c>
      <c r="C904" s="317">
        <v>890</v>
      </c>
      <c r="D904" s="147"/>
      <c r="E904" s="147"/>
      <c r="F904" s="146" t="str">
        <f t="shared" si="16"/>
        <v>-</v>
      </c>
    </row>
    <row r="905" spans="1:6" s="8" customFormat="1" ht="24">
      <c r="A905" s="143" t="s">
        <v>1441</v>
      </c>
      <c r="B905" s="144" t="s">
        <v>1442</v>
      </c>
      <c r="C905" s="317">
        <v>891</v>
      </c>
      <c r="D905" s="147"/>
      <c r="E905" s="147"/>
      <c r="F905" s="146" t="str">
        <f t="shared" si="16"/>
        <v>-</v>
      </c>
    </row>
    <row r="906" spans="1:6" s="8" customFormat="1">
      <c r="A906" s="143">
        <v>51411</v>
      </c>
      <c r="B906" s="144" t="s">
        <v>43</v>
      </c>
      <c r="C906" s="317">
        <v>892</v>
      </c>
      <c r="D906" s="147"/>
      <c r="E906" s="147"/>
      <c r="F906" s="146" t="str">
        <f t="shared" si="16"/>
        <v>-</v>
      </c>
    </row>
    <row r="907" spans="1:6" s="8" customFormat="1">
      <c r="A907" s="143">
        <v>51412</v>
      </c>
      <c r="B907" s="144" t="s">
        <v>44</v>
      </c>
      <c r="C907" s="317">
        <v>893</v>
      </c>
      <c r="D907" s="147"/>
      <c r="E907" s="147"/>
      <c r="F907" s="146" t="str">
        <f t="shared" si="16"/>
        <v>-</v>
      </c>
    </row>
    <row r="908" spans="1:6" s="8" customFormat="1">
      <c r="A908" s="143" t="s">
        <v>1443</v>
      </c>
      <c r="B908" s="144" t="s">
        <v>1444</v>
      </c>
      <c r="C908" s="317">
        <v>894</v>
      </c>
      <c r="D908" s="147"/>
      <c r="E908" s="147"/>
      <c r="F908" s="146" t="str">
        <f t="shared" si="16"/>
        <v>-</v>
      </c>
    </row>
    <row r="909" spans="1:6" s="8" customFormat="1">
      <c r="A909" s="143">
        <v>51532</v>
      </c>
      <c r="B909" s="144" t="s">
        <v>45</v>
      </c>
      <c r="C909" s="317">
        <v>895</v>
      </c>
      <c r="D909" s="147"/>
      <c r="E909" s="147"/>
      <c r="F909" s="146" t="str">
        <f t="shared" si="16"/>
        <v>-</v>
      </c>
    </row>
    <row r="910" spans="1:6" s="8" customFormat="1" ht="24">
      <c r="A910" s="143" t="s">
        <v>1445</v>
      </c>
      <c r="B910" s="144" t="s">
        <v>1446</v>
      </c>
      <c r="C910" s="317">
        <v>896</v>
      </c>
      <c r="D910" s="147"/>
      <c r="E910" s="147"/>
      <c r="F910" s="146" t="str">
        <f t="shared" si="16"/>
        <v>-</v>
      </c>
    </row>
    <row r="911" spans="1:6" s="8" customFormat="1">
      <c r="A911" s="143">
        <v>51542</v>
      </c>
      <c r="B911" s="144" t="s">
        <v>46</v>
      </c>
      <c r="C911" s="317">
        <v>897</v>
      </c>
      <c r="D911" s="147"/>
      <c r="E911" s="147"/>
      <c r="F911" s="146" t="str">
        <f t="shared" si="16"/>
        <v>-</v>
      </c>
    </row>
    <row r="912" spans="1:6" s="8" customFormat="1" ht="24">
      <c r="A912" s="143" t="s">
        <v>1447</v>
      </c>
      <c r="B912" s="144" t="s">
        <v>1448</v>
      </c>
      <c r="C912" s="317">
        <v>898</v>
      </c>
      <c r="D912" s="147"/>
      <c r="E912" s="147"/>
      <c r="F912" s="146" t="str">
        <f t="shared" si="16"/>
        <v>-</v>
      </c>
    </row>
    <row r="913" spans="1:6" s="8" customFormat="1" ht="24">
      <c r="A913" s="143">
        <v>51552</v>
      </c>
      <c r="B913" s="150" t="s">
        <v>4316</v>
      </c>
      <c r="C913" s="317">
        <v>899</v>
      </c>
      <c r="D913" s="147"/>
      <c r="E913" s="147"/>
      <c r="F913" s="146" t="str">
        <f t="shared" si="16"/>
        <v>-</v>
      </c>
    </row>
    <row r="914" spans="1:6" s="8" customFormat="1" ht="24">
      <c r="A914" s="143" t="s">
        <v>1449</v>
      </c>
      <c r="B914" s="150" t="s">
        <v>1450</v>
      </c>
      <c r="C914" s="317">
        <v>900</v>
      </c>
      <c r="D914" s="147"/>
      <c r="E914" s="147"/>
      <c r="F914" s="146" t="str">
        <f t="shared" si="16"/>
        <v>-</v>
      </c>
    </row>
    <row r="915" spans="1:6" s="8" customFormat="1">
      <c r="A915" s="143">
        <v>51631</v>
      </c>
      <c r="B915" s="144" t="s">
        <v>2977</v>
      </c>
      <c r="C915" s="317">
        <v>901</v>
      </c>
      <c r="D915" s="147"/>
      <c r="E915" s="147"/>
      <c r="F915" s="146" t="str">
        <f t="shared" si="16"/>
        <v>-</v>
      </c>
    </row>
    <row r="916" spans="1:6" s="8" customFormat="1">
      <c r="A916" s="143">
        <v>51632</v>
      </c>
      <c r="B916" s="144" t="s">
        <v>2978</v>
      </c>
      <c r="C916" s="317">
        <v>902</v>
      </c>
      <c r="D916" s="147"/>
      <c r="E916" s="147"/>
      <c r="F916" s="146" t="str">
        <f t="shared" si="16"/>
        <v>-</v>
      </c>
    </row>
    <row r="917" spans="1:6" s="8" customFormat="1" ht="24">
      <c r="A917" s="143" t="s">
        <v>1451</v>
      </c>
      <c r="B917" s="144" t="s">
        <v>1452</v>
      </c>
      <c r="C917" s="317">
        <v>903</v>
      </c>
      <c r="D917" s="147"/>
      <c r="E917" s="147"/>
      <c r="F917" s="146" t="str">
        <f t="shared" si="16"/>
        <v>-</v>
      </c>
    </row>
    <row r="918" spans="1:6" s="8" customFormat="1">
      <c r="A918" s="143">
        <v>51641</v>
      </c>
      <c r="B918" s="144" t="s">
        <v>2979</v>
      </c>
      <c r="C918" s="317">
        <v>904</v>
      </c>
      <c r="D918" s="147"/>
      <c r="E918" s="147"/>
      <c r="F918" s="146" t="str">
        <f t="shared" si="16"/>
        <v>-</v>
      </c>
    </row>
    <row r="919" spans="1:6" s="8" customFormat="1">
      <c r="A919" s="143">
        <v>51642</v>
      </c>
      <c r="B919" s="144" t="s">
        <v>2980</v>
      </c>
      <c r="C919" s="317">
        <v>905</v>
      </c>
      <c r="D919" s="147"/>
      <c r="E919" s="147"/>
      <c r="F919" s="146" t="str">
        <f t="shared" si="16"/>
        <v>-</v>
      </c>
    </row>
    <row r="920" spans="1:6" s="8" customFormat="1">
      <c r="A920" s="143" t="s">
        <v>1453</v>
      </c>
      <c r="B920" s="144" t="s">
        <v>1454</v>
      </c>
      <c r="C920" s="317">
        <v>906</v>
      </c>
      <c r="D920" s="147"/>
      <c r="E920" s="147"/>
      <c r="F920" s="146" t="str">
        <f t="shared" si="16"/>
        <v>-</v>
      </c>
    </row>
    <row r="921" spans="1:6" s="8" customFormat="1">
      <c r="A921" s="143">
        <v>51711</v>
      </c>
      <c r="B921" s="144" t="s">
        <v>2981</v>
      </c>
      <c r="C921" s="317">
        <v>907</v>
      </c>
      <c r="D921" s="147"/>
      <c r="E921" s="147"/>
      <c r="F921" s="146" t="str">
        <f t="shared" si="16"/>
        <v>-</v>
      </c>
    </row>
    <row r="922" spans="1:6" s="8" customFormat="1">
      <c r="A922" s="143">
        <v>51712</v>
      </c>
      <c r="B922" s="144" t="s">
        <v>2982</v>
      </c>
      <c r="C922" s="317">
        <v>908</v>
      </c>
      <c r="D922" s="147"/>
      <c r="E922" s="147"/>
      <c r="F922" s="146" t="str">
        <f t="shared" si="16"/>
        <v>-</v>
      </c>
    </row>
    <row r="923" spans="1:6" s="8" customFormat="1">
      <c r="A923" s="143">
        <v>51721</v>
      </c>
      <c r="B923" s="144" t="s">
        <v>2983</v>
      </c>
      <c r="C923" s="317">
        <v>909</v>
      </c>
      <c r="D923" s="147"/>
      <c r="E923" s="147"/>
      <c r="F923" s="146" t="str">
        <f t="shared" si="16"/>
        <v>-</v>
      </c>
    </row>
    <row r="924" spans="1:6" s="8" customFormat="1">
      <c r="A924" s="143">
        <v>51722</v>
      </c>
      <c r="B924" s="144" t="s">
        <v>1993</v>
      </c>
      <c r="C924" s="317">
        <v>910</v>
      </c>
      <c r="D924" s="147"/>
      <c r="E924" s="147"/>
      <c r="F924" s="146" t="str">
        <f t="shared" si="16"/>
        <v>-</v>
      </c>
    </row>
    <row r="925" spans="1:6" s="8" customFormat="1">
      <c r="A925" s="143" t="s">
        <v>1455</v>
      </c>
      <c r="B925" s="144" t="s">
        <v>1456</v>
      </c>
      <c r="C925" s="317">
        <v>911</v>
      </c>
      <c r="D925" s="147"/>
      <c r="E925" s="147"/>
      <c r="F925" s="146" t="str">
        <f t="shared" si="16"/>
        <v>-</v>
      </c>
    </row>
    <row r="926" spans="1:6" s="8" customFormat="1">
      <c r="A926" s="143">
        <v>51731</v>
      </c>
      <c r="B926" s="144" t="s">
        <v>1994</v>
      </c>
      <c r="C926" s="317">
        <v>912</v>
      </c>
      <c r="D926" s="147"/>
      <c r="E926" s="147"/>
      <c r="F926" s="146" t="str">
        <f t="shared" si="16"/>
        <v>-</v>
      </c>
    </row>
    <row r="927" spans="1:6" s="8" customFormat="1">
      <c r="A927" s="143">
        <v>51732</v>
      </c>
      <c r="B927" s="144" t="s">
        <v>1995</v>
      </c>
      <c r="C927" s="317">
        <v>913</v>
      </c>
      <c r="D927" s="147"/>
      <c r="E927" s="147"/>
      <c r="F927" s="146" t="str">
        <f t="shared" si="16"/>
        <v>-</v>
      </c>
    </row>
    <row r="928" spans="1:6" s="8" customFormat="1">
      <c r="A928" s="143" t="s">
        <v>1457</v>
      </c>
      <c r="B928" s="144" t="s">
        <v>1458</v>
      </c>
      <c r="C928" s="317">
        <v>914</v>
      </c>
      <c r="D928" s="147"/>
      <c r="E928" s="147"/>
      <c r="F928" s="146" t="str">
        <f t="shared" si="16"/>
        <v>-</v>
      </c>
    </row>
    <row r="929" spans="1:6" s="8" customFormat="1">
      <c r="A929" s="143">
        <v>51741</v>
      </c>
      <c r="B929" s="144" t="s">
        <v>1996</v>
      </c>
      <c r="C929" s="317">
        <v>915</v>
      </c>
      <c r="D929" s="147"/>
      <c r="E929" s="147"/>
      <c r="F929" s="146" t="str">
        <f t="shared" si="16"/>
        <v>-</v>
      </c>
    </row>
    <row r="930" spans="1:6" s="8" customFormat="1">
      <c r="A930" s="143">
        <v>51742</v>
      </c>
      <c r="B930" s="144" t="s">
        <v>1997</v>
      </c>
      <c r="C930" s="317">
        <v>916</v>
      </c>
      <c r="D930" s="147"/>
      <c r="E930" s="147"/>
      <c r="F930" s="146" t="str">
        <f t="shared" si="16"/>
        <v>-</v>
      </c>
    </row>
    <row r="931" spans="1:6" s="8" customFormat="1">
      <c r="A931" s="143" t="s">
        <v>1459</v>
      </c>
      <c r="B931" s="144" t="s">
        <v>2542</v>
      </c>
      <c r="C931" s="317">
        <v>917</v>
      </c>
      <c r="D931" s="147"/>
      <c r="E931" s="147"/>
      <c r="F931" s="146" t="str">
        <f t="shared" si="16"/>
        <v>-</v>
      </c>
    </row>
    <row r="932" spans="1:6" s="8" customFormat="1">
      <c r="A932" s="143">
        <v>51751</v>
      </c>
      <c r="B932" s="144" t="s">
        <v>1998</v>
      </c>
      <c r="C932" s="317">
        <v>918</v>
      </c>
      <c r="D932" s="147"/>
      <c r="E932" s="147"/>
      <c r="F932" s="146" t="str">
        <f t="shared" si="16"/>
        <v>-</v>
      </c>
    </row>
    <row r="933" spans="1:6" s="8" customFormat="1">
      <c r="A933" s="143">
        <v>51752</v>
      </c>
      <c r="B933" s="144" t="s">
        <v>1999</v>
      </c>
      <c r="C933" s="317">
        <v>919</v>
      </c>
      <c r="D933" s="147"/>
      <c r="E933" s="147"/>
      <c r="F933" s="146" t="str">
        <f t="shared" si="16"/>
        <v>-</v>
      </c>
    </row>
    <row r="934" spans="1:6" s="8" customFormat="1">
      <c r="A934" s="143" t="s">
        <v>2543</v>
      </c>
      <c r="B934" s="144" t="s">
        <v>2544</v>
      </c>
      <c r="C934" s="317">
        <v>920</v>
      </c>
      <c r="D934" s="147"/>
      <c r="E934" s="147"/>
      <c r="F934" s="146" t="str">
        <f t="shared" si="16"/>
        <v>-</v>
      </c>
    </row>
    <row r="935" spans="1:6" s="8" customFormat="1">
      <c r="A935" s="143">
        <v>51761</v>
      </c>
      <c r="B935" s="144" t="s">
        <v>2000</v>
      </c>
      <c r="C935" s="317">
        <v>921</v>
      </c>
      <c r="D935" s="147"/>
      <c r="E935" s="147"/>
      <c r="F935" s="146" t="str">
        <f t="shared" si="16"/>
        <v>-</v>
      </c>
    </row>
    <row r="936" spans="1:6" s="8" customFormat="1">
      <c r="A936" s="143">
        <v>51762</v>
      </c>
      <c r="B936" s="144" t="s">
        <v>1665</v>
      </c>
      <c r="C936" s="317">
        <v>922</v>
      </c>
      <c r="D936" s="147"/>
      <c r="E936" s="147"/>
      <c r="F936" s="146" t="str">
        <f t="shared" si="16"/>
        <v>-</v>
      </c>
    </row>
    <row r="937" spans="1:6" s="8" customFormat="1" ht="24">
      <c r="A937" s="143" t="s">
        <v>2545</v>
      </c>
      <c r="B937" s="144" t="s">
        <v>2546</v>
      </c>
      <c r="C937" s="317">
        <v>923</v>
      </c>
      <c r="D937" s="147"/>
      <c r="E937" s="147"/>
      <c r="F937" s="146" t="str">
        <f t="shared" si="16"/>
        <v>-</v>
      </c>
    </row>
    <row r="938" spans="1:6" s="8" customFormat="1" ht="24">
      <c r="A938" s="143">
        <v>51771</v>
      </c>
      <c r="B938" s="144" t="s">
        <v>232</v>
      </c>
      <c r="C938" s="317">
        <v>924</v>
      </c>
      <c r="D938" s="147"/>
      <c r="E938" s="147"/>
      <c r="F938" s="146" t="str">
        <f t="shared" si="16"/>
        <v>-</v>
      </c>
    </row>
    <row r="939" spans="1:6" s="8" customFormat="1" ht="24">
      <c r="A939" s="143">
        <v>51772</v>
      </c>
      <c r="B939" s="144" t="s">
        <v>233</v>
      </c>
      <c r="C939" s="317">
        <v>925</v>
      </c>
      <c r="D939" s="147"/>
      <c r="E939" s="147"/>
      <c r="F939" s="146" t="str">
        <f t="shared" si="16"/>
        <v>-</v>
      </c>
    </row>
    <row r="940" spans="1:6" s="8" customFormat="1" ht="24">
      <c r="A940" s="143" t="s">
        <v>2547</v>
      </c>
      <c r="B940" s="144" t="s">
        <v>2199</v>
      </c>
      <c r="C940" s="317">
        <v>926</v>
      </c>
      <c r="D940" s="147"/>
      <c r="E940" s="147"/>
      <c r="F940" s="146" t="str">
        <f t="shared" si="16"/>
        <v>-</v>
      </c>
    </row>
    <row r="941" spans="1:6" s="8" customFormat="1">
      <c r="A941" s="143">
        <v>54132</v>
      </c>
      <c r="B941" s="144" t="s">
        <v>234</v>
      </c>
      <c r="C941" s="317">
        <v>927</v>
      </c>
      <c r="D941" s="147"/>
      <c r="E941" s="147"/>
      <c r="F941" s="146" t="str">
        <f t="shared" si="16"/>
        <v>-</v>
      </c>
    </row>
    <row r="942" spans="1:6" s="8" customFormat="1">
      <c r="A942" s="143">
        <v>54142</v>
      </c>
      <c r="B942" s="144" t="s">
        <v>235</v>
      </c>
      <c r="C942" s="317">
        <v>928</v>
      </c>
      <c r="D942" s="147"/>
      <c r="E942" s="147"/>
      <c r="F942" s="146" t="str">
        <f t="shared" si="16"/>
        <v>-</v>
      </c>
    </row>
    <row r="943" spans="1:6" s="8" customFormat="1">
      <c r="A943" s="143">
        <v>54152</v>
      </c>
      <c r="B943" s="144" t="s">
        <v>3519</v>
      </c>
      <c r="C943" s="317">
        <v>929</v>
      </c>
      <c r="D943" s="147"/>
      <c r="E943" s="147"/>
      <c r="F943" s="146" t="str">
        <f t="shared" si="16"/>
        <v>-</v>
      </c>
    </row>
    <row r="944" spans="1:6" s="8" customFormat="1">
      <c r="A944" s="143">
        <v>54162</v>
      </c>
      <c r="B944" s="144" t="s">
        <v>2136</v>
      </c>
      <c r="C944" s="317">
        <v>930</v>
      </c>
      <c r="D944" s="147"/>
      <c r="E944" s="147"/>
      <c r="F944" s="146" t="str">
        <f t="shared" si="16"/>
        <v>-</v>
      </c>
    </row>
    <row r="945" spans="1:6" s="8" customFormat="1">
      <c r="A945" s="143">
        <v>54221</v>
      </c>
      <c r="B945" s="149" t="s">
        <v>2137</v>
      </c>
      <c r="C945" s="317">
        <v>931</v>
      </c>
      <c r="D945" s="147"/>
      <c r="E945" s="147"/>
      <c r="F945" s="146" t="str">
        <f t="shared" si="16"/>
        <v>-</v>
      </c>
    </row>
    <row r="946" spans="1:6" s="8" customFormat="1">
      <c r="A946" s="143">
        <v>54222</v>
      </c>
      <c r="B946" s="149" t="s">
        <v>2138</v>
      </c>
      <c r="C946" s="317">
        <v>932</v>
      </c>
      <c r="D946" s="147"/>
      <c r="E946" s="147"/>
      <c r="F946" s="146" t="str">
        <f t="shared" si="16"/>
        <v>-</v>
      </c>
    </row>
    <row r="947" spans="1:6" s="8" customFormat="1">
      <c r="A947" s="143" t="s">
        <v>4135</v>
      </c>
      <c r="B947" s="144" t="s">
        <v>4136</v>
      </c>
      <c r="C947" s="317">
        <v>933</v>
      </c>
      <c r="D947" s="147"/>
      <c r="E947" s="147"/>
      <c r="F947" s="146" t="str">
        <f t="shared" si="16"/>
        <v>-</v>
      </c>
    </row>
    <row r="948" spans="1:6" s="8" customFormat="1" ht="24">
      <c r="A948" s="143">
        <v>54232</v>
      </c>
      <c r="B948" s="150" t="s">
        <v>1498</v>
      </c>
      <c r="C948" s="317">
        <v>934</v>
      </c>
      <c r="D948" s="147"/>
      <c r="E948" s="147"/>
      <c r="F948" s="146" t="str">
        <f t="shared" si="16"/>
        <v>-</v>
      </c>
    </row>
    <row r="949" spans="1:6" s="8" customFormat="1" ht="24">
      <c r="A949" s="143">
        <v>54242</v>
      </c>
      <c r="B949" s="144" t="s">
        <v>418</v>
      </c>
      <c r="C949" s="317">
        <v>935</v>
      </c>
      <c r="D949" s="147"/>
      <c r="E949" s="147"/>
      <c r="F949" s="146" t="str">
        <f t="shared" si="16"/>
        <v>-</v>
      </c>
    </row>
    <row r="950" spans="1:6" s="8" customFormat="1" ht="24">
      <c r="A950" s="143" t="s">
        <v>4137</v>
      </c>
      <c r="B950" s="144" t="s">
        <v>1890</v>
      </c>
      <c r="C950" s="317">
        <v>936</v>
      </c>
      <c r="D950" s="147"/>
      <c r="E950" s="147"/>
      <c r="F950" s="146" t="str">
        <f t="shared" si="16"/>
        <v>-</v>
      </c>
    </row>
    <row r="951" spans="1:6" s="8" customFormat="1">
      <c r="A951" s="143">
        <v>54312</v>
      </c>
      <c r="B951" s="149" t="s">
        <v>419</v>
      </c>
      <c r="C951" s="317">
        <v>937</v>
      </c>
      <c r="D951" s="147"/>
      <c r="E951" s="147"/>
      <c r="F951" s="146" t="str">
        <f t="shared" si="16"/>
        <v>-</v>
      </c>
    </row>
    <row r="952" spans="1:6" s="8" customFormat="1" ht="24">
      <c r="A952" s="143">
        <v>54431</v>
      </c>
      <c r="B952" s="144" t="s">
        <v>3346</v>
      </c>
      <c r="C952" s="317">
        <v>938</v>
      </c>
      <c r="D952" s="147"/>
      <c r="E952" s="147"/>
      <c r="F952" s="146" t="str">
        <f t="shared" si="16"/>
        <v>-</v>
      </c>
    </row>
    <row r="953" spans="1:6" s="8" customFormat="1" ht="24">
      <c r="A953" s="143">
        <v>54432</v>
      </c>
      <c r="B953" s="144" t="s">
        <v>2001</v>
      </c>
      <c r="C953" s="317">
        <v>939</v>
      </c>
      <c r="D953" s="147"/>
      <c r="E953" s="147"/>
      <c r="F953" s="146" t="str">
        <f t="shared" si="16"/>
        <v>-</v>
      </c>
    </row>
    <row r="954" spans="1:6" s="8" customFormat="1" ht="24">
      <c r="A954" s="143" t="s">
        <v>1891</v>
      </c>
      <c r="B954" s="144" t="s">
        <v>1892</v>
      </c>
      <c r="C954" s="317">
        <v>940</v>
      </c>
      <c r="D954" s="147"/>
      <c r="E954" s="147"/>
      <c r="F954" s="146" t="str">
        <f t="shared" si="16"/>
        <v>-</v>
      </c>
    </row>
    <row r="955" spans="1:6" s="8" customFormat="1" ht="24">
      <c r="A955" s="143">
        <v>54442</v>
      </c>
      <c r="B955" s="144" t="s">
        <v>2002</v>
      </c>
      <c r="C955" s="317">
        <v>941</v>
      </c>
      <c r="D955" s="147"/>
      <c r="E955" s="147"/>
      <c r="F955" s="146" t="str">
        <f t="shared" si="16"/>
        <v>-</v>
      </c>
    </row>
    <row r="956" spans="1:6" s="8" customFormat="1" ht="24">
      <c r="A956" s="143">
        <v>54452</v>
      </c>
      <c r="B956" s="144" t="s">
        <v>1499</v>
      </c>
      <c r="C956" s="317">
        <v>942</v>
      </c>
      <c r="D956" s="147"/>
      <c r="E956" s="147"/>
      <c r="F956" s="146" t="str">
        <f t="shared" si="16"/>
        <v>-</v>
      </c>
    </row>
    <row r="957" spans="1:6" s="8" customFormat="1" ht="24">
      <c r="A957" s="143" t="s">
        <v>1893</v>
      </c>
      <c r="B957" s="144" t="s">
        <v>644</v>
      </c>
      <c r="C957" s="317">
        <v>943</v>
      </c>
      <c r="D957" s="147"/>
      <c r="E957" s="147"/>
      <c r="F957" s="146" t="str">
        <f t="shared" si="16"/>
        <v>-</v>
      </c>
    </row>
    <row r="958" spans="1:6" s="8" customFormat="1">
      <c r="A958" s="143">
        <v>54461</v>
      </c>
      <c r="B958" s="144" t="s">
        <v>1500</v>
      </c>
      <c r="C958" s="317">
        <v>944</v>
      </c>
      <c r="D958" s="147"/>
      <c r="E958" s="147"/>
      <c r="F958" s="146" t="str">
        <f t="shared" si="16"/>
        <v>-</v>
      </c>
    </row>
    <row r="959" spans="1:6" s="8" customFormat="1">
      <c r="A959" s="143">
        <v>54462</v>
      </c>
      <c r="B959" s="144" t="s">
        <v>1501</v>
      </c>
      <c r="C959" s="317">
        <v>945</v>
      </c>
      <c r="D959" s="147"/>
      <c r="E959" s="147"/>
      <c r="F959" s="146" t="str">
        <f t="shared" si="16"/>
        <v>-</v>
      </c>
    </row>
    <row r="960" spans="1:6" s="8" customFormat="1">
      <c r="A960" s="143" t="s">
        <v>645</v>
      </c>
      <c r="B960" s="144" t="s">
        <v>646</v>
      </c>
      <c r="C960" s="317">
        <v>946</v>
      </c>
      <c r="D960" s="147"/>
      <c r="E960" s="147"/>
      <c r="F960" s="146" t="str">
        <f t="shared" si="16"/>
        <v>-</v>
      </c>
    </row>
    <row r="961" spans="1:6" s="8" customFormat="1">
      <c r="A961" s="143">
        <v>54472</v>
      </c>
      <c r="B961" s="149" t="s">
        <v>1502</v>
      </c>
      <c r="C961" s="317">
        <v>947</v>
      </c>
      <c r="D961" s="147"/>
      <c r="E961" s="147"/>
      <c r="F961" s="146" t="str">
        <f t="shared" si="16"/>
        <v>-</v>
      </c>
    </row>
    <row r="962" spans="1:6" s="8" customFormat="1" ht="24">
      <c r="A962" s="143">
        <v>54482</v>
      </c>
      <c r="B962" s="150" t="s">
        <v>1534</v>
      </c>
      <c r="C962" s="317">
        <v>948</v>
      </c>
      <c r="D962" s="147"/>
      <c r="E962" s="147"/>
      <c r="F962" s="146" t="str">
        <f t="shared" si="16"/>
        <v>-</v>
      </c>
    </row>
    <row r="963" spans="1:6" s="8" customFormat="1" ht="24">
      <c r="A963" s="143" t="s">
        <v>647</v>
      </c>
      <c r="B963" s="150" t="s">
        <v>1124</v>
      </c>
      <c r="C963" s="317">
        <v>949</v>
      </c>
      <c r="D963" s="147"/>
      <c r="E963" s="147"/>
      <c r="F963" s="146" t="str">
        <f t="shared" si="16"/>
        <v>-</v>
      </c>
    </row>
    <row r="964" spans="1:6" s="8" customFormat="1" ht="24">
      <c r="A964" s="143">
        <v>54532</v>
      </c>
      <c r="B964" s="144" t="s">
        <v>314</v>
      </c>
      <c r="C964" s="317">
        <v>950</v>
      </c>
      <c r="D964" s="147"/>
      <c r="E964" s="147"/>
      <c r="F964" s="146" t="str">
        <f t="shared" si="16"/>
        <v>-</v>
      </c>
    </row>
    <row r="965" spans="1:6" s="8" customFormat="1">
      <c r="A965" s="143">
        <v>54542</v>
      </c>
      <c r="B965" s="144" t="s">
        <v>1927</v>
      </c>
      <c r="C965" s="317">
        <v>951</v>
      </c>
      <c r="D965" s="147"/>
      <c r="E965" s="147"/>
      <c r="F965" s="146" t="str">
        <f t="shared" si="16"/>
        <v>-</v>
      </c>
    </row>
    <row r="966" spans="1:6" s="8" customFormat="1">
      <c r="A966" s="143">
        <v>54552</v>
      </c>
      <c r="B966" s="144" t="s">
        <v>1604</v>
      </c>
      <c r="C966" s="317">
        <v>952</v>
      </c>
      <c r="D966" s="147"/>
      <c r="E966" s="147"/>
      <c r="F966" s="146" t="str">
        <f t="shared" ref="F966:F981" si="17">IF(D966&lt;&gt;0,IF(E966/D966&gt;=100,"&gt;&gt;100",E966/D966*100),"-")</f>
        <v>-</v>
      </c>
    </row>
    <row r="967" spans="1:6" s="8" customFormat="1">
      <c r="A967" s="143">
        <v>54711</v>
      </c>
      <c r="B967" s="144" t="s">
        <v>1605</v>
      </c>
      <c r="C967" s="317">
        <v>953</v>
      </c>
      <c r="D967" s="147"/>
      <c r="E967" s="147"/>
      <c r="F967" s="146" t="str">
        <f t="shared" si="17"/>
        <v>-</v>
      </c>
    </row>
    <row r="968" spans="1:6" s="8" customFormat="1">
      <c r="A968" s="143">
        <v>54712</v>
      </c>
      <c r="B968" s="144" t="s">
        <v>1606</v>
      </c>
      <c r="C968" s="317">
        <v>954</v>
      </c>
      <c r="D968" s="147"/>
      <c r="E968" s="147"/>
      <c r="F968" s="146" t="str">
        <f t="shared" si="17"/>
        <v>-</v>
      </c>
    </row>
    <row r="969" spans="1:6" s="8" customFormat="1">
      <c r="A969" s="143">
        <v>54721</v>
      </c>
      <c r="B969" s="144" t="s">
        <v>3470</v>
      </c>
      <c r="C969" s="317">
        <v>955</v>
      </c>
      <c r="D969" s="147"/>
      <c r="E969" s="147"/>
      <c r="F969" s="146" t="str">
        <f t="shared" si="17"/>
        <v>-</v>
      </c>
    </row>
    <row r="970" spans="1:6" s="8" customFormat="1">
      <c r="A970" s="143">
        <v>54722</v>
      </c>
      <c r="B970" s="144" t="s">
        <v>3471</v>
      </c>
      <c r="C970" s="317">
        <v>956</v>
      </c>
      <c r="D970" s="147"/>
      <c r="E970" s="147"/>
      <c r="F970" s="146" t="str">
        <f t="shared" si="17"/>
        <v>-</v>
      </c>
    </row>
    <row r="971" spans="1:6" s="8" customFormat="1">
      <c r="A971" s="143">
        <v>54731</v>
      </c>
      <c r="B971" s="144" t="s">
        <v>3472</v>
      </c>
      <c r="C971" s="317">
        <v>957</v>
      </c>
      <c r="D971" s="147"/>
      <c r="E971" s="147"/>
      <c r="F971" s="146" t="str">
        <f t="shared" si="17"/>
        <v>-</v>
      </c>
    </row>
    <row r="972" spans="1:6" s="8" customFormat="1">
      <c r="A972" s="143">
        <v>54732</v>
      </c>
      <c r="B972" s="144" t="s">
        <v>2721</v>
      </c>
      <c r="C972" s="317">
        <v>958</v>
      </c>
      <c r="D972" s="147"/>
      <c r="E972" s="147"/>
      <c r="F972" s="146" t="str">
        <f t="shared" si="17"/>
        <v>-</v>
      </c>
    </row>
    <row r="973" spans="1:6" s="8" customFormat="1">
      <c r="A973" s="143">
        <v>54741</v>
      </c>
      <c r="B973" s="144" t="s">
        <v>2722</v>
      </c>
      <c r="C973" s="317">
        <v>959</v>
      </c>
      <c r="D973" s="147"/>
      <c r="E973" s="147"/>
      <c r="F973" s="146" t="str">
        <f t="shared" si="17"/>
        <v>-</v>
      </c>
    </row>
    <row r="974" spans="1:6" s="8" customFormat="1">
      <c r="A974" s="143">
        <v>54742</v>
      </c>
      <c r="B974" s="144" t="s">
        <v>2723</v>
      </c>
      <c r="C974" s="317">
        <v>960</v>
      </c>
      <c r="D974" s="147"/>
      <c r="E974" s="147"/>
      <c r="F974" s="146" t="str">
        <f t="shared" si="17"/>
        <v>-</v>
      </c>
    </row>
    <row r="975" spans="1:6" s="8" customFormat="1">
      <c r="A975" s="143">
        <v>54751</v>
      </c>
      <c r="B975" s="144" t="s">
        <v>779</v>
      </c>
      <c r="C975" s="317">
        <v>961</v>
      </c>
      <c r="D975" s="147"/>
      <c r="E975" s="147"/>
      <c r="F975" s="146" t="str">
        <f t="shared" si="17"/>
        <v>-</v>
      </c>
    </row>
    <row r="976" spans="1:6" s="8" customFormat="1">
      <c r="A976" s="143">
        <v>54752</v>
      </c>
      <c r="B976" s="144" t="s">
        <v>780</v>
      </c>
      <c r="C976" s="317">
        <v>962</v>
      </c>
      <c r="D976" s="147"/>
      <c r="E976" s="147"/>
      <c r="F976" s="146" t="str">
        <f t="shared" si="17"/>
        <v>-</v>
      </c>
    </row>
    <row r="977" spans="1:6" s="8" customFormat="1" ht="24">
      <c r="A977" s="143">
        <v>54761</v>
      </c>
      <c r="B977" s="144" t="s">
        <v>1466</v>
      </c>
      <c r="C977" s="317">
        <v>963</v>
      </c>
      <c r="D977" s="147"/>
      <c r="E977" s="147"/>
      <c r="F977" s="146" t="str">
        <f t="shared" si="17"/>
        <v>-</v>
      </c>
    </row>
    <row r="978" spans="1:6" s="8" customFormat="1" ht="24">
      <c r="A978" s="143">
        <v>54762</v>
      </c>
      <c r="B978" s="144" t="s">
        <v>1467</v>
      </c>
      <c r="C978" s="317">
        <v>964</v>
      </c>
      <c r="D978" s="147"/>
      <c r="E978" s="147"/>
      <c r="F978" s="146" t="str">
        <f t="shared" si="17"/>
        <v>-</v>
      </c>
    </row>
    <row r="979" spans="1:6" s="8" customFormat="1" ht="24">
      <c r="A979" s="143">
        <v>54771</v>
      </c>
      <c r="B979" s="144" t="s">
        <v>1468</v>
      </c>
      <c r="C979" s="317">
        <v>965</v>
      </c>
      <c r="D979" s="147"/>
      <c r="E979" s="147"/>
      <c r="F979" s="146" t="str">
        <f t="shared" si="17"/>
        <v>-</v>
      </c>
    </row>
    <row r="980" spans="1:6" s="8" customFormat="1" ht="24">
      <c r="A980" s="143">
        <v>54772</v>
      </c>
      <c r="B980" s="144" t="s">
        <v>1469</v>
      </c>
      <c r="C980" s="317">
        <v>966</v>
      </c>
      <c r="D980" s="147"/>
      <c r="E980" s="147"/>
      <c r="F980" s="146" t="str">
        <f t="shared" si="17"/>
        <v>-</v>
      </c>
    </row>
    <row r="981" spans="1:6" s="8" customFormat="1">
      <c r="A981" s="152">
        <v>55312</v>
      </c>
      <c r="B981" s="153" t="s">
        <v>1470</v>
      </c>
      <c r="C981" s="320">
        <v>967</v>
      </c>
      <c r="D981" s="154"/>
      <c r="E981" s="154"/>
      <c r="F981" s="155" t="str">
        <f t="shared" si="17"/>
        <v>-</v>
      </c>
    </row>
    <row r="982" spans="1:6" s="8" customFormat="1" ht="15" customHeight="1">
      <c r="A982" s="419" t="s">
        <v>2185</v>
      </c>
      <c r="B982" s="420"/>
      <c r="C982" s="98"/>
      <c r="D982" s="99"/>
      <c r="E982" s="97"/>
      <c r="F982" s="97"/>
    </row>
    <row r="983" spans="1:6" s="8" customFormat="1" ht="33.75">
      <c r="A983" s="308" t="s">
        <v>751</v>
      </c>
      <c r="B983" s="309" t="s">
        <v>492</v>
      </c>
      <c r="C983" s="309" t="s">
        <v>491</v>
      </c>
      <c r="D983" s="119" t="s">
        <v>297</v>
      </c>
      <c r="E983" s="9"/>
    </row>
    <row r="984" spans="1:6" s="8" customFormat="1">
      <c r="A984" s="310">
        <v>1</v>
      </c>
      <c r="B984" s="311">
        <v>2</v>
      </c>
      <c r="C984" s="312">
        <v>3</v>
      </c>
      <c r="D984" s="120">
        <v>4</v>
      </c>
      <c r="E984" s="10"/>
    </row>
    <row r="985" spans="1:6" s="8" customFormat="1" ht="24">
      <c r="A985" s="313" t="s">
        <v>2186</v>
      </c>
      <c r="B985" s="314" t="s">
        <v>2229</v>
      </c>
      <c r="C985" s="315">
        <v>968</v>
      </c>
      <c r="D985" s="89"/>
      <c r="E985" s="11"/>
    </row>
    <row r="986" spans="1:6" s="8" customFormat="1">
      <c r="A986" s="316" t="s">
        <v>1433</v>
      </c>
      <c r="B986" s="144" t="s">
        <v>1434</v>
      </c>
      <c r="C986" s="317">
        <v>969</v>
      </c>
      <c r="D986" s="90"/>
      <c r="E986" s="11"/>
    </row>
    <row r="987" spans="1:6" s="8" customFormat="1" ht="24">
      <c r="A987" s="316" t="s">
        <v>1971</v>
      </c>
      <c r="B987" s="144" t="s">
        <v>1972</v>
      </c>
      <c r="C987" s="317">
        <v>970</v>
      </c>
      <c r="D987" s="90"/>
      <c r="E987" s="11"/>
    </row>
    <row r="988" spans="1:6" s="8" customFormat="1" ht="24">
      <c r="A988" s="316">
        <v>26454</v>
      </c>
      <c r="B988" s="144" t="s">
        <v>1973</v>
      </c>
      <c r="C988" s="317">
        <v>971</v>
      </c>
      <c r="D988" s="90"/>
      <c r="E988" s="11"/>
    </row>
    <row r="989" spans="1:6" s="8" customFormat="1">
      <c r="A989" s="316" t="s">
        <v>1974</v>
      </c>
      <c r="B989" s="144" t="s">
        <v>1975</v>
      </c>
      <c r="C989" s="317">
        <v>972</v>
      </c>
      <c r="D989" s="90"/>
      <c r="E989" s="11"/>
    </row>
    <row r="990" spans="1:6" s="8" customFormat="1" ht="36">
      <c r="A990" s="318" t="s">
        <v>2230</v>
      </c>
      <c r="B990" s="144" t="s">
        <v>2231</v>
      </c>
      <c r="C990" s="317">
        <v>973</v>
      </c>
      <c r="D990" s="90"/>
      <c r="E990" s="11"/>
    </row>
    <row r="991" spans="1:6" s="8" customFormat="1">
      <c r="A991" s="316" t="s">
        <v>2023</v>
      </c>
      <c r="B991" s="144" t="s">
        <v>2024</v>
      </c>
      <c r="C991" s="317">
        <v>974</v>
      </c>
      <c r="D991" s="90"/>
      <c r="E991" s="11"/>
    </row>
    <row r="992" spans="1:6" s="8" customFormat="1">
      <c r="A992" s="319">
        <v>26534</v>
      </c>
      <c r="B992" s="153" t="s">
        <v>2026</v>
      </c>
      <c r="C992" s="320">
        <v>975</v>
      </c>
      <c r="D992" s="91"/>
      <c r="E992" s="11"/>
    </row>
    <row r="993" spans="1:5"/>
    <row r="994" spans="1:5" ht="25.5" customHeight="1">
      <c r="A994" s="270" t="s">
        <v>210</v>
      </c>
      <c r="D994" s="421" t="s">
        <v>497</v>
      </c>
      <c r="E994" s="421"/>
    </row>
    <row r="995" spans="1:5" ht="15" customHeight="1">
      <c r="A995" s="270" t="str">
        <f>IF(RefStr!H25&lt;&gt;"", "Osoba za kontaktiranje: " &amp; RefStr!H25,"Osoba za kontaktiranje: _________________________________________")</f>
        <v>Osoba za kontaktiranje: IDA JEKIĆ</v>
      </c>
      <c r="D995" s="272"/>
      <c r="E995" s="272"/>
    </row>
    <row r="996" spans="1:5" ht="15" customHeight="1">
      <c r="A996" s="270" t="str">
        <f>IF(RefStr!H27="","Telefon za kontakt: _________________","Telefon za kontakt: " &amp; RefStr!H27)</f>
        <v>Telefon za kontakt: 040868206</v>
      </c>
      <c r="C996" s="271"/>
    </row>
    <row r="997" spans="1:5" ht="15" customHeight="1">
      <c r="A997" s="270" t="str">
        <f>IF(RefStr!H33="","Odgovorna osoba: _____________________________","Odgovorna osoba: " &amp; RefStr!H33)</f>
        <v>Odgovorna osoba: PETRA NOVINŠČAK</v>
      </c>
    </row>
    <row r="998" spans="1:5" ht="5.0999999999999996" customHeight="1">
      <c r="D998" s="271"/>
    </row>
    <row r="999" spans="1:5" hidden="1"/>
    <row r="1000" spans="1:5" hidden="1"/>
    <row r="1001" spans="1:5" hidden="1"/>
    <row r="1002" spans="1:5" hidden="1"/>
    <row r="1003" spans="1:5" hidden="1"/>
    <row r="1004" spans="1:5" hidden="1"/>
    <row r="1005" spans="1:5" hidden="1"/>
    <row r="1006" spans="1:5" hidden="1"/>
    <row r="1007" spans="1:5" hidden="1"/>
    <row r="1008" spans="1:5" hidden="1"/>
    <row r="1009" hidden="1"/>
    <row r="1010" hidden="1"/>
    <row r="1011" hidden="1"/>
    <row r="1012" hidden="1"/>
    <row r="1013" hidden="1"/>
    <row r="1014" hidden="1"/>
    <row r="1015" hidden="1"/>
    <row r="1016" hidden="1"/>
    <row r="1017" hidden="1"/>
    <row r="1018" hidden="1"/>
    <row r="1019" hidden="1"/>
    <row r="1020" hidden="1"/>
    <row r="1021" hidden="1"/>
    <row r="1022" hidden="1"/>
    <row r="1023" hidden="1"/>
    <row r="1024" hidden="1"/>
    <row r="1025" hidden="1"/>
  </sheetData>
  <sheetProtection password="C79A" sheet="1" objects="1" scenarios="1"/>
  <mergeCells count="17">
    <mergeCell ref="B5:D5"/>
    <mergeCell ref="E4:F4"/>
    <mergeCell ref="E5:F5"/>
    <mergeCell ref="A3:D3"/>
    <mergeCell ref="A1:B1"/>
    <mergeCell ref="E2:F2"/>
    <mergeCell ref="C1:F1"/>
    <mergeCell ref="A2:D2"/>
    <mergeCell ref="B4:D4"/>
    <mergeCell ref="B6:F6"/>
    <mergeCell ref="B7:F7"/>
    <mergeCell ref="A982:B982"/>
    <mergeCell ref="D994:E994"/>
    <mergeCell ref="A11:B11"/>
    <mergeCell ref="A300:B300"/>
    <mergeCell ref="A422:B422"/>
    <mergeCell ref="A651:B651"/>
  </mergeCells>
  <phoneticPr fontId="10" type="noConversion"/>
  <conditionalFormatting sqref="D473:E474 D656:E981 D650:E650 D426:E429 D431:E432 D542:E545 D434:E437 D186:E195 D250:E251 D253:E256 D284:E289 D295:E299 D234:E235 D237:E238 D240:E241 D243:E244 D246:E248 D259:E263 D265:E267 D270:E272 D274:E276 D278:E282 D197:E203 D206:E209 D211:E217 D219:E222 D225:E226 D228:E231 D168:E170 D173:E176 D178:E184 D58:E59 D61:E64 D66:E67 D69:E70 D72:E73 D75:E76 D412:E414 D356:E358 D360:E365 D368:E371 D373:E380 D382:E385 D387:E390 D392:E393 D395:E398 D401:E402 D304:E306 D308:E313 D316:E319 D321:E328 D330:E333 D335:E338 D340:E341 D343:E346 D349:E350 D352:E352 D404:E404 D406:E409 D477:E480 D78:E79 D87:E93 D95:E100 D102:E108 D110:E115 D118:E121 D123:E129 D131:E133 D136:E137 D139:E140 D81:E84 D15:E22 D24:E28 D30:E34 D36:E42 D44:E45 D47:E49 D52:E55 D143:E146 D149:E158 D162:E166 D547:E552 D554:E557 D559:E565 D567:E569 D572:E573 D575:E576 D578:E579 D581:E582 D585:E587 D589:E589 D591:E592 D594:E595 D598:E601 D603:E605 D607:E607 D609:E614 D616:E619 D621:E627 D630:E631 D633:E634 D636:E637 D640:E641 D494:E497 D499:E504 D506:E509 D511:E517 D520:E521 D523:E524 D526:E527 D529:E530 D534:E537 D539:E540 D482:E483 D485:E486 D489:E492 D439:E444 D446:E449 D451:E457 D459:E461 D464:E465 D467:E468 D470:E471 D652:E654 D985:D992">
    <cfRule type="cellIs" dxfId="22" priority="3" stopIfTrue="1" operator="notEqual">
      <formula>ROUND(D15,0)</formula>
    </cfRule>
    <cfRule type="cellIs" dxfId="21" priority="4" stopIfTrue="1" operator="lessThan">
      <formula>0</formula>
    </cfRule>
  </conditionalFormatting>
  <conditionalFormatting sqref="C8">
    <cfRule type="cellIs" dxfId="20" priority="1" stopIfTrue="1" operator="equal">
      <formula>"Obrazac ima još nezadovoljenih kontrola, provjerite radni list Kontrole"</formula>
    </cfRule>
  </conditionalFormatting>
  <conditionalFormatting sqref="A3 E3:F3">
    <cfRule type="cellIs" dxfId="19" priority="2" stopIfTrue="1" operator="equal">
      <formula>"za odabrano razdoblje i razinu obrazac se ne popunjava"</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652:E981 D985:D992 D12:E299 D301:E421 D423:E650">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39370078740157483" right="0.39370078740157483" top="0.59055118110236227" bottom="0.78740157480314965" header="0.39370078740157483" footer="0.59055118110236227"/>
  <pageSetup paperSize="9" scale="79" fitToHeight="0" orientation="portrait" horizontalDpi="1200" verticalDpi="1200" r:id="rId1"/>
  <headerFooter alignWithMargins="0">
    <oddFooter>&amp;RStranica: &amp;P od &amp;N</oddFooter>
  </headerFooter>
  <ignoredErrors>
    <ignoredError sqref="A760:A788" numberStoredAsText="1"/>
  </ignoredErrors>
</worksheet>
</file>

<file path=xl/worksheets/sheet5.xml><?xml version="1.0" encoding="utf-8"?>
<worksheet xmlns="http://schemas.openxmlformats.org/spreadsheetml/2006/main" xmlns:r="http://schemas.openxmlformats.org/officeDocument/2006/relationships">
  <sheetPr codeName="List5"/>
  <dimension ref="A1:G1051"/>
  <sheetViews>
    <sheetView showGridLines="0" showRowColHeaders="0" workbookViewId="0">
      <pane ySplit="1" topLeftCell="A224" activePane="bottomLeft" state="frozen"/>
      <selection pane="bottomLeft" activeCell="E295" sqref="E295"/>
    </sheetView>
  </sheetViews>
  <sheetFormatPr defaultColWidth="0" defaultRowHeight="12.75" zeroHeight="1"/>
  <cols>
    <col min="1" max="1" width="9" style="23" customWidth="1"/>
    <col min="2" max="2" width="70.7109375" style="23" customWidth="1"/>
    <col min="3" max="3" width="4.28515625" style="23" customWidth="1"/>
    <col min="4" max="5" width="14.7109375" style="23" customWidth="1"/>
    <col min="6" max="6" width="6.7109375" style="23" customWidth="1"/>
    <col min="7" max="7" width="0.85546875" style="23" customWidth="1"/>
    <col min="8" max="16384" width="12.7109375" style="23" hidden="1"/>
  </cols>
  <sheetData>
    <row r="1" spans="1:6" s="18" customFormat="1" ht="20.100000000000001" customHeight="1" thickBot="1">
      <c r="A1" s="431" t="s">
        <v>1929</v>
      </c>
      <c r="B1" s="432"/>
      <c r="C1" s="440" t="s">
        <v>3431</v>
      </c>
      <c r="D1" s="441"/>
      <c r="E1" s="441"/>
      <c r="F1" s="441"/>
    </row>
    <row r="2" spans="1:6" ht="39.950000000000003" customHeight="1" thickBot="1">
      <c r="A2" s="444" t="s">
        <v>176</v>
      </c>
      <c r="B2" s="444"/>
      <c r="C2" s="444"/>
      <c r="D2" s="445"/>
      <c r="E2" s="442" t="s">
        <v>1766</v>
      </c>
      <c r="F2" s="443"/>
    </row>
    <row r="3" spans="1:6" s="262" customFormat="1" ht="30" customHeight="1">
      <c r="A3" s="439" t="str">
        <f>"na dan "&amp;IF(RefStr!K10="","________________",TEXT(RefStr!K12,"d. mmmm yyyy."))</f>
        <v>na dan 31. prosinac 2020.</v>
      </c>
      <c r="B3" s="439"/>
      <c r="C3" s="439"/>
      <c r="D3" s="439"/>
      <c r="E3" s="23"/>
      <c r="F3" s="23"/>
    </row>
    <row r="4" spans="1:6" ht="15" customHeight="1">
      <c r="A4" s="36" t="s">
        <v>1818</v>
      </c>
      <c r="B4" s="424" t="str">
        <f>"RKP: "&amp;IF(RefStr!B6&lt;&gt;"",TEXT(INT(VALUE(RefStr!B6)),"00000"),"_____"&amp;",  "&amp;"MB: "&amp;IF(RefStr!B8&lt;&gt;"",TEXT(INT(VALUE(RefStr!B8)),"00000000"),"________")&amp;"  OIB: "&amp;IF(RefStr!K14&lt;&gt;"",RefStr!K14,"___________"))</f>
        <v>RKP: 13633</v>
      </c>
      <c r="C4" s="425"/>
      <c r="D4" s="425"/>
      <c r="E4" s="426">
        <f>SUM(Skriveni!G977:G1292)</f>
        <v>9155886.4889999982</v>
      </c>
      <c r="F4" s="427"/>
    </row>
    <row r="5" spans="1:6" ht="15" customHeight="1">
      <c r="B5" s="424" t="str">
        <f>"Naziv: "&amp;IF(RefStr!B10&lt;&gt;"",RefStr!B10,"_______________________________________")</f>
        <v>Naziv: OSNOVNA ŠKOLA SVETI MARTIN NA MURI</v>
      </c>
      <c r="C5" s="425"/>
      <c r="D5" s="425"/>
      <c r="E5" s="428" t="s">
        <v>2998</v>
      </c>
      <c r="F5" s="428"/>
    </row>
    <row r="6" spans="1:6" ht="15" customHeight="1">
      <c r="A6" s="24"/>
      <c r="B6" s="417" t="str">
        <f xml:space="preserve"> "Razina: " &amp; RefStr!B16 &amp; ", Razdjel: " &amp; TEXT(INT(VALUE(RefStr!B20)), "000")</f>
        <v>Razina: 31, Razdjel: 000</v>
      </c>
      <c r="C6" s="418"/>
      <c r="D6" s="418"/>
      <c r="E6" s="418"/>
      <c r="F6" s="418"/>
    </row>
    <row r="7" spans="1:6" ht="15" customHeight="1">
      <c r="A7" s="24"/>
      <c r="B7" s="417" t="str">
        <f>"Djelatnost: " &amp; RefStr!B18 &amp; " " &amp; RefStr!C18</f>
        <v>Djelatnost: 8520 Osnovno obrazovanje</v>
      </c>
      <c r="C7" s="418"/>
      <c r="D7" s="418"/>
      <c r="E7" s="418"/>
      <c r="F7" s="418"/>
    </row>
    <row r="8" spans="1:6" ht="5.0999999999999996" customHeight="1"/>
    <row r="9" spans="1:6" ht="12.95" customHeight="1">
      <c r="A9" s="25"/>
      <c r="C9" s="25"/>
      <c r="D9" s="291"/>
      <c r="F9" s="265" t="s">
        <v>1538</v>
      </c>
    </row>
    <row r="10" spans="1:6" ht="39" customHeight="1">
      <c r="A10" s="245" t="s">
        <v>751</v>
      </c>
      <c r="B10" s="240" t="s">
        <v>2496</v>
      </c>
      <c r="C10" s="240" t="s">
        <v>491</v>
      </c>
      <c r="D10" s="240" t="s">
        <v>2098</v>
      </c>
      <c r="E10" s="288" t="s">
        <v>2099</v>
      </c>
      <c r="F10" s="275" t="s">
        <v>173</v>
      </c>
    </row>
    <row r="11" spans="1:6" ht="12" customHeight="1">
      <c r="A11" s="246">
        <v>1</v>
      </c>
      <c r="B11" s="241">
        <v>2</v>
      </c>
      <c r="C11" s="241">
        <v>3</v>
      </c>
      <c r="D11" s="241">
        <v>4</v>
      </c>
      <c r="E11" s="289">
        <v>5</v>
      </c>
      <c r="F11" s="276">
        <v>6</v>
      </c>
    </row>
    <row r="12" spans="1:6" s="3" customFormat="1">
      <c r="A12" s="128"/>
      <c r="B12" s="292" t="s">
        <v>212</v>
      </c>
      <c r="C12" s="279">
        <v>1</v>
      </c>
      <c r="D12" s="94">
        <f>D13+D74</f>
        <v>2286433</v>
      </c>
      <c r="E12" s="94">
        <f>E13+E74</f>
        <v>2602398</v>
      </c>
      <c r="F12" s="121">
        <f t="shared" ref="F12:F75" si="0">IF(D12&gt;0,IF(E12/D12&gt;=100,"&gt;&gt;100",E12/D12*100),"-")</f>
        <v>113.81912349935467</v>
      </c>
    </row>
    <row r="13" spans="1:6" s="3" customFormat="1">
      <c r="A13" s="130">
        <v>0</v>
      </c>
      <c r="B13" s="293" t="s">
        <v>213</v>
      </c>
      <c r="C13" s="282">
        <v>2</v>
      </c>
      <c r="D13" s="95">
        <f>D14+D18+D57+D58+D62+D69</f>
        <v>1883472</v>
      </c>
      <c r="E13" s="95">
        <f>E14+E18+E57+E58+E62+E69</f>
        <v>2121616</v>
      </c>
      <c r="F13" s="122">
        <f t="shared" si="0"/>
        <v>112.64388321143079</v>
      </c>
    </row>
    <row r="14" spans="1:6" s="3" customFormat="1">
      <c r="A14" s="130" t="s">
        <v>2100</v>
      </c>
      <c r="B14" s="293" t="s">
        <v>3898</v>
      </c>
      <c r="C14" s="282">
        <v>3</v>
      </c>
      <c r="D14" s="95">
        <f>D15+D16-D17</f>
        <v>24090</v>
      </c>
      <c r="E14" s="95">
        <f>E15+E16-E17</f>
        <v>24090</v>
      </c>
      <c r="F14" s="122">
        <f t="shared" si="0"/>
        <v>100</v>
      </c>
    </row>
    <row r="15" spans="1:6" s="3" customFormat="1">
      <c r="A15" s="130" t="s">
        <v>3899</v>
      </c>
      <c r="B15" s="293" t="s">
        <v>3900</v>
      </c>
      <c r="C15" s="282">
        <v>4</v>
      </c>
      <c r="D15" s="92">
        <v>24090</v>
      </c>
      <c r="E15" s="92">
        <v>24090</v>
      </c>
      <c r="F15" s="123">
        <f t="shared" si="0"/>
        <v>100</v>
      </c>
    </row>
    <row r="16" spans="1:6" s="3" customFormat="1">
      <c r="A16" s="130" t="s">
        <v>3901</v>
      </c>
      <c r="B16" s="293" t="s">
        <v>115</v>
      </c>
      <c r="C16" s="282">
        <v>5</v>
      </c>
      <c r="D16" s="92"/>
      <c r="E16" s="92"/>
      <c r="F16" s="123" t="str">
        <f t="shared" si="0"/>
        <v>-</v>
      </c>
    </row>
    <row r="17" spans="1:6" s="3" customFormat="1">
      <c r="A17" s="130" t="s">
        <v>116</v>
      </c>
      <c r="B17" s="293" t="s">
        <v>117</v>
      </c>
      <c r="C17" s="282">
        <v>6</v>
      </c>
      <c r="D17" s="92"/>
      <c r="E17" s="92"/>
      <c r="F17" s="123" t="str">
        <f t="shared" si="0"/>
        <v>-</v>
      </c>
    </row>
    <row r="18" spans="1:6" s="3" customFormat="1">
      <c r="A18" s="130" t="s">
        <v>118</v>
      </c>
      <c r="B18" s="293" t="s">
        <v>214</v>
      </c>
      <c r="C18" s="282">
        <v>7</v>
      </c>
      <c r="D18" s="95">
        <f>D19+D25+D35+D41+D47+D51</f>
        <v>1572401</v>
      </c>
      <c r="E18" s="95">
        <f>E19+E25+E35+E41+E47+E51</f>
        <v>1771529</v>
      </c>
      <c r="F18" s="122">
        <f t="shared" si="0"/>
        <v>112.66394513867645</v>
      </c>
    </row>
    <row r="19" spans="1:6" s="3" customFormat="1">
      <c r="A19" s="294" t="s">
        <v>119</v>
      </c>
      <c r="B19" s="293" t="s">
        <v>3175</v>
      </c>
      <c r="C19" s="282">
        <v>8</v>
      </c>
      <c r="D19" s="95">
        <f>SUM(D20:D23)-D24</f>
        <v>1420131</v>
      </c>
      <c r="E19" s="95">
        <f>SUM(E20:E23)-E24</f>
        <v>1422407</v>
      </c>
      <c r="F19" s="122">
        <f t="shared" si="0"/>
        <v>100.16026690495454</v>
      </c>
    </row>
    <row r="20" spans="1:6" s="3" customFormat="1">
      <c r="A20" s="130" t="s">
        <v>120</v>
      </c>
      <c r="B20" s="293" t="s">
        <v>139</v>
      </c>
      <c r="C20" s="282">
        <v>9</v>
      </c>
      <c r="D20" s="92"/>
      <c r="E20" s="92"/>
      <c r="F20" s="123" t="str">
        <f t="shared" si="0"/>
        <v>-</v>
      </c>
    </row>
    <row r="21" spans="1:6" s="3" customFormat="1">
      <c r="A21" s="130" t="s">
        <v>121</v>
      </c>
      <c r="B21" s="293" t="s">
        <v>140</v>
      </c>
      <c r="C21" s="282">
        <v>10</v>
      </c>
      <c r="D21" s="92">
        <v>2825062</v>
      </c>
      <c r="E21" s="92">
        <v>2825062</v>
      </c>
      <c r="F21" s="123">
        <f t="shared" si="0"/>
        <v>100</v>
      </c>
    </row>
    <row r="22" spans="1:6" s="3" customFormat="1">
      <c r="A22" s="130" t="s">
        <v>122</v>
      </c>
      <c r="B22" s="293" t="s">
        <v>3284</v>
      </c>
      <c r="C22" s="282">
        <v>11</v>
      </c>
      <c r="D22" s="92"/>
      <c r="E22" s="92"/>
      <c r="F22" s="123" t="str">
        <f t="shared" si="0"/>
        <v>-</v>
      </c>
    </row>
    <row r="23" spans="1:6" s="3" customFormat="1">
      <c r="A23" s="130" t="s">
        <v>123</v>
      </c>
      <c r="B23" s="293" t="s">
        <v>141</v>
      </c>
      <c r="C23" s="282">
        <v>12</v>
      </c>
      <c r="D23" s="92"/>
      <c r="E23" s="92"/>
      <c r="F23" s="123" t="str">
        <f t="shared" si="0"/>
        <v>-</v>
      </c>
    </row>
    <row r="24" spans="1:6" s="3" customFormat="1">
      <c r="A24" s="130" t="s">
        <v>124</v>
      </c>
      <c r="B24" s="293" t="s">
        <v>1666</v>
      </c>
      <c r="C24" s="282">
        <v>13</v>
      </c>
      <c r="D24" s="92">
        <v>1404931</v>
      </c>
      <c r="E24" s="92">
        <v>1402655</v>
      </c>
      <c r="F24" s="123">
        <f t="shared" si="0"/>
        <v>99.837999161524664</v>
      </c>
    </row>
    <row r="25" spans="1:6" s="3" customFormat="1">
      <c r="A25" s="294" t="s">
        <v>1667</v>
      </c>
      <c r="B25" s="293" t="s">
        <v>1771</v>
      </c>
      <c r="C25" s="282">
        <v>14</v>
      </c>
      <c r="D25" s="95">
        <f>SUM(D26:D33)-D34</f>
        <v>124509</v>
      </c>
      <c r="E25" s="95">
        <f>SUM(E26:E33)-E34</f>
        <v>258084</v>
      </c>
      <c r="F25" s="122">
        <f t="shared" si="0"/>
        <v>207.28140134448111</v>
      </c>
    </row>
    <row r="26" spans="1:6" s="3" customFormat="1">
      <c r="A26" s="130" t="s">
        <v>1668</v>
      </c>
      <c r="B26" s="293" t="s">
        <v>3188</v>
      </c>
      <c r="C26" s="282">
        <v>15</v>
      </c>
      <c r="D26" s="92">
        <v>739893</v>
      </c>
      <c r="E26" s="92">
        <v>807915</v>
      </c>
      <c r="F26" s="123">
        <f t="shared" si="0"/>
        <v>109.19349149133726</v>
      </c>
    </row>
    <row r="27" spans="1:6" s="3" customFormat="1">
      <c r="A27" s="130" t="s">
        <v>1669</v>
      </c>
      <c r="B27" s="293" t="s">
        <v>3211</v>
      </c>
      <c r="C27" s="282">
        <v>16</v>
      </c>
      <c r="D27" s="92">
        <v>29431</v>
      </c>
      <c r="E27" s="92">
        <v>29431</v>
      </c>
      <c r="F27" s="123">
        <f t="shared" si="0"/>
        <v>100</v>
      </c>
    </row>
    <row r="28" spans="1:6" s="3" customFormat="1">
      <c r="A28" s="130" t="s">
        <v>1670</v>
      </c>
      <c r="B28" s="293" t="s">
        <v>3190</v>
      </c>
      <c r="C28" s="282">
        <v>17</v>
      </c>
      <c r="D28" s="92">
        <v>65151</v>
      </c>
      <c r="E28" s="92">
        <v>71809</v>
      </c>
      <c r="F28" s="123">
        <f t="shared" si="0"/>
        <v>110.21933661801046</v>
      </c>
    </row>
    <row r="29" spans="1:6" s="3" customFormat="1">
      <c r="A29" s="130" t="s">
        <v>1671</v>
      </c>
      <c r="B29" s="293" t="s">
        <v>3191</v>
      </c>
      <c r="C29" s="282">
        <v>18</v>
      </c>
      <c r="D29" s="92"/>
      <c r="E29" s="92"/>
      <c r="F29" s="123" t="str">
        <f t="shared" si="0"/>
        <v>-</v>
      </c>
    </row>
    <row r="30" spans="1:6" s="3" customFormat="1">
      <c r="A30" s="130" t="s">
        <v>4238</v>
      </c>
      <c r="B30" s="293" t="s">
        <v>2869</v>
      </c>
      <c r="C30" s="282">
        <v>19</v>
      </c>
      <c r="D30" s="92">
        <v>5449</v>
      </c>
      <c r="E30" s="92">
        <v>7924</v>
      </c>
      <c r="F30" s="123">
        <f t="shared" si="0"/>
        <v>145.42117819783448</v>
      </c>
    </row>
    <row r="31" spans="1:6" s="3" customFormat="1">
      <c r="A31" s="251" t="s">
        <v>2870</v>
      </c>
      <c r="B31" s="293" t="s">
        <v>3193</v>
      </c>
      <c r="C31" s="282">
        <v>20</v>
      </c>
      <c r="D31" s="92">
        <v>100209</v>
      </c>
      <c r="E31" s="92">
        <v>105511</v>
      </c>
      <c r="F31" s="123">
        <f t="shared" si="0"/>
        <v>105.29094193136346</v>
      </c>
    </row>
    <row r="32" spans="1:6" s="3" customFormat="1">
      <c r="A32" s="251" t="s">
        <v>2871</v>
      </c>
      <c r="B32" s="293" t="s">
        <v>3194</v>
      </c>
      <c r="C32" s="282">
        <v>21</v>
      </c>
      <c r="D32" s="92">
        <v>5719</v>
      </c>
      <c r="E32" s="92">
        <v>51720</v>
      </c>
      <c r="F32" s="123">
        <f t="shared" si="0"/>
        <v>904.3539080258787</v>
      </c>
    </row>
    <row r="33" spans="1:6" s="3" customFormat="1">
      <c r="A33" s="251" t="s">
        <v>3818</v>
      </c>
      <c r="B33" s="293" t="s">
        <v>3345</v>
      </c>
      <c r="C33" s="282">
        <v>22</v>
      </c>
      <c r="D33" s="92"/>
      <c r="E33" s="92"/>
      <c r="F33" s="123" t="str">
        <f t="shared" si="0"/>
        <v>-</v>
      </c>
    </row>
    <row r="34" spans="1:6" s="3" customFormat="1">
      <c r="A34" s="251" t="s">
        <v>2872</v>
      </c>
      <c r="B34" s="293" t="s">
        <v>2873</v>
      </c>
      <c r="C34" s="282">
        <v>23</v>
      </c>
      <c r="D34" s="92">
        <v>821343</v>
      </c>
      <c r="E34" s="92">
        <v>816226</v>
      </c>
      <c r="F34" s="123">
        <f t="shared" si="0"/>
        <v>99.376995968797445</v>
      </c>
    </row>
    <row r="35" spans="1:6" s="3" customFormat="1">
      <c r="A35" s="295" t="s">
        <v>2874</v>
      </c>
      <c r="B35" s="293" t="s">
        <v>3798</v>
      </c>
      <c r="C35" s="282">
        <v>24</v>
      </c>
      <c r="D35" s="95">
        <f>SUM(D36:D39)-D40</f>
        <v>0</v>
      </c>
      <c r="E35" s="95">
        <f>SUM(E36:E39)-E40</f>
        <v>0</v>
      </c>
      <c r="F35" s="122" t="str">
        <f t="shared" si="0"/>
        <v>-</v>
      </c>
    </row>
    <row r="36" spans="1:6" s="3" customFormat="1">
      <c r="A36" s="251" t="s">
        <v>3272</v>
      </c>
      <c r="B36" s="293" t="s">
        <v>3195</v>
      </c>
      <c r="C36" s="282">
        <v>25</v>
      </c>
      <c r="D36" s="92"/>
      <c r="E36" s="92"/>
      <c r="F36" s="123" t="str">
        <f t="shared" si="0"/>
        <v>-</v>
      </c>
    </row>
    <row r="37" spans="1:6" s="3" customFormat="1">
      <c r="A37" s="130" t="s">
        <v>3273</v>
      </c>
      <c r="B37" s="293" t="s">
        <v>3274</v>
      </c>
      <c r="C37" s="282">
        <v>26</v>
      </c>
      <c r="D37" s="92"/>
      <c r="E37" s="92"/>
      <c r="F37" s="123" t="str">
        <f t="shared" si="0"/>
        <v>-</v>
      </c>
    </row>
    <row r="38" spans="1:6" s="3" customFormat="1">
      <c r="A38" s="130" t="s">
        <v>3275</v>
      </c>
      <c r="B38" s="293" t="s">
        <v>2424</v>
      </c>
      <c r="C38" s="282">
        <v>27</v>
      </c>
      <c r="D38" s="92"/>
      <c r="E38" s="92"/>
      <c r="F38" s="123" t="str">
        <f t="shared" si="0"/>
        <v>-</v>
      </c>
    </row>
    <row r="39" spans="1:6" s="3" customFormat="1">
      <c r="A39" s="130" t="s">
        <v>3276</v>
      </c>
      <c r="B39" s="293" t="s">
        <v>3896</v>
      </c>
      <c r="C39" s="282">
        <v>28</v>
      </c>
      <c r="D39" s="92"/>
      <c r="E39" s="92"/>
      <c r="F39" s="123" t="str">
        <f t="shared" si="0"/>
        <v>-</v>
      </c>
    </row>
    <row r="40" spans="1:6" s="3" customFormat="1">
      <c r="A40" s="130" t="s">
        <v>3277</v>
      </c>
      <c r="B40" s="293" t="s">
        <v>3278</v>
      </c>
      <c r="C40" s="282">
        <v>29</v>
      </c>
      <c r="D40" s="92"/>
      <c r="E40" s="92"/>
      <c r="F40" s="123" t="str">
        <f t="shared" si="0"/>
        <v>-</v>
      </c>
    </row>
    <row r="41" spans="1:6" s="3" customFormat="1">
      <c r="A41" s="294" t="s">
        <v>3279</v>
      </c>
      <c r="B41" s="293" t="s">
        <v>3799</v>
      </c>
      <c r="C41" s="282">
        <v>30</v>
      </c>
      <c r="D41" s="95">
        <f>SUM(D42:D45)-D46</f>
        <v>27761</v>
      </c>
      <c r="E41" s="95">
        <f>SUM(E42:E45)-E46</f>
        <v>91038</v>
      </c>
      <c r="F41" s="122">
        <f t="shared" si="0"/>
        <v>327.93487266308847</v>
      </c>
    </row>
    <row r="42" spans="1:6" s="3" customFormat="1">
      <c r="A42" s="130" t="s">
        <v>3280</v>
      </c>
      <c r="B42" s="293" t="s">
        <v>3288</v>
      </c>
      <c r="C42" s="282">
        <v>31</v>
      </c>
      <c r="D42" s="92">
        <v>403434</v>
      </c>
      <c r="E42" s="92">
        <v>466712</v>
      </c>
      <c r="F42" s="123">
        <f t="shared" si="0"/>
        <v>115.68484560051955</v>
      </c>
    </row>
    <row r="43" spans="1:6" s="3" customFormat="1">
      <c r="A43" s="130" t="s">
        <v>3281</v>
      </c>
      <c r="B43" s="293" t="s">
        <v>3286</v>
      </c>
      <c r="C43" s="282">
        <v>32</v>
      </c>
      <c r="D43" s="92"/>
      <c r="E43" s="92"/>
      <c r="F43" s="123" t="str">
        <f t="shared" si="0"/>
        <v>-</v>
      </c>
    </row>
    <row r="44" spans="1:6" s="3" customFormat="1">
      <c r="A44" s="130" t="s">
        <v>3282</v>
      </c>
      <c r="B44" s="293" t="s">
        <v>2595</v>
      </c>
      <c r="C44" s="282">
        <v>33</v>
      </c>
      <c r="D44" s="92"/>
      <c r="E44" s="92"/>
      <c r="F44" s="123" t="str">
        <f t="shared" si="0"/>
        <v>-</v>
      </c>
    </row>
    <row r="45" spans="1:6" s="3" customFormat="1">
      <c r="A45" s="130" t="s">
        <v>3283</v>
      </c>
      <c r="B45" s="293" t="s">
        <v>2596</v>
      </c>
      <c r="C45" s="282">
        <v>34</v>
      </c>
      <c r="D45" s="92"/>
      <c r="E45" s="92"/>
      <c r="F45" s="123" t="str">
        <f t="shared" si="0"/>
        <v>-</v>
      </c>
    </row>
    <row r="46" spans="1:6" s="3" customFormat="1">
      <c r="A46" s="130" t="s">
        <v>2072</v>
      </c>
      <c r="B46" s="293" t="s">
        <v>2158</v>
      </c>
      <c r="C46" s="282">
        <v>35</v>
      </c>
      <c r="D46" s="92">
        <v>375673</v>
      </c>
      <c r="E46" s="92">
        <v>375674</v>
      </c>
      <c r="F46" s="123">
        <f t="shared" si="0"/>
        <v>100.00026618894624</v>
      </c>
    </row>
    <row r="47" spans="1:6" s="3" customFormat="1">
      <c r="A47" s="294" t="s">
        <v>2073</v>
      </c>
      <c r="B47" s="293" t="s">
        <v>3523</v>
      </c>
      <c r="C47" s="282">
        <v>36</v>
      </c>
      <c r="D47" s="95">
        <f>SUM(D48:D49)-D50</f>
        <v>0</v>
      </c>
      <c r="E47" s="95">
        <f>SUM(E48:E49)-E50</f>
        <v>0</v>
      </c>
      <c r="F47" s="122" t="str">
        <f t="shared" si="0"/>
        <v>-</v>
      </c>
    </row>
    <row r="48" spans="1:6" s="3" customFormat="1">
      <c r="A48" s="130" t="s">
        <v>3177</v>
      </c>
      <c r="B48" s="293" t="s">
        <v>2597</v>
      </c>
      <c r="C48" s="282">
        <v>37</v>
      </c>
      <c r="D48" s="92"/>
      <c r="E48" s="92"/>
      <c r="F48" s="123" t="str">
        <f t="shared" si="0"/>
        <v>-</v>
      </c>
    </row>
    <row r="49" spans="1:6" s="3" customFormat="1">
      <c r="A49" s="130" t="s">
        <v>3178</v>
      </c>
      <c r="B49" s="293" t="s">
        <v>2553</v>
      </c>
      <c r="C49" s="282">
        <v>38</v>
      </c>
      <c r="D49" s="92"/>
      <c r="E49" s="92"/>
      <c r="F49" s="123" t="str">
        <f t="shared" si="0"/>
        <v>-</v>
      </c>
    </row>
    <row r="50" spans="1:6" s="3" customFormat="1">
      <c r="A50" s="130" t="s">
        <v>3179</v>
      </c>
      <c r="B50" s="293" t="s">
        <v>3266</v>
      </c>
      <c r="C50" s="282">
        <v>39</v>
      </c>
      <c r="D50" s="92"/>
      <c r="E50" s="92"/>
      <c r="F50" s="123" t="str">
        <f t="shared" si="0"/>
        <v>-</v>
      </c>
    </row>
    <row r="51" spans="1:6" s="3" customFormat="1">
      <c r="A51" s="294" t="s">
        <v>3267</v>
      </c>
      <c r="B51" s="293" t="s">
        <v>3524</v>
      </c>
      <c r="C51" s="282">
        <v>40</v>
      </c>
      <c r="D51" s="95">
        <f>SUM(D52:D55)-D56</f>
        <v>0</v>
      </c>
      <c r="E51" s="95">
        <f>SUM(E52:E55)-E56</f>
        <v>0</v>
      </c>
      <c r="F51" s="122" t="str">
        <f t="shared" si="0"/>
        <v>-</v>
      </c>
    </row>
    <row r="52" spans="1:6" s="3" customFormat="1">
      <c r="A52" s="130" t="s">
        <v>3268</v>
      </c>
      <c r="B52" s="293" t="s">
        <v>3287</v>
      </c>
      <c r="C52" s="282">
        <v>41</v>
      </c>
      <c r="D52" s="92"/>
      <c r="E52" s="92"/>
      <c r="F52" s="123" t="str">
        <f t="shared" si="0"/>
        <v>-</v>
      </c>
    </row>
    <row r="53" spans="1:6" s="3" customFormat="1">
      <c r="A53" s="130" t="s">
        <v>200</v>
      </c>
      <c r="B53" s="293" t="s">
        <v>201</v>
      </c>
      <c r="C53" s="282">
        <v>42</v>
      </c>
      <c r="D53" s="92">
        <v>2155</v>
      </c>
      <c r="E53" s="92">
        <v>2155</v>
      </c>
      <c r="F53" s="123">
        <f t="shared" si="0"/>
        <v>100</v>
      </c>
    </row>
    <row r="54" spans="1:6" s="3" customFormat="1">
      <c r="A54" s="130" t="s">
        <v>202</v>
      </c>
      <c r="B54" s="293" t="s">
        <v>4045</v>
      </c>
      <c r="C54" s="282">
        <v>43</v>
      </c>
      <c r="D54" s="92"/>
      <c r="E54" s="92"/>
      <c r="F54" s="123" t="str">
        <f t="shared" si="0"/>
        <v>-</v>
      </c>
    </row>
    <row r="55" spans="1:6" s="3" customFormat="1">
      <c r="A55" s="130" t="s">
        <v>203</v>
      </c>
      <c r="B55" s="293" t="s">
        <v>4046</v>
      </c>
      <c r="C55" s="282">
        <v>44</v>
      </c>
      <c r="D55" s="92"/>
      <c r="E55" s="92"/>
      <c r="F55" s="123" t="str">
        <f t="shared" si="0"/>
        <v>-</v>
      </c>
    </row>
    <row r="56" spans="1:6" s="3" customFormat="1">
      <c r="A56" s="130" t="s">
        <v>204</v>
      </c>
      <c r="B56" s="293" t="s">
        <v>205</v>
      </c>
      <c r="C56" s="282">
        <v>45</v>
      </c>
      <c r="D56" s="92">
        <v>2155</v>
      </c>
      <c r="E56" s="92">
        <v>2155</v>
      </c>
      <c r="F56" s="123">
        <f t="shared" si="0"/>
        <v>100</v>
      </c>
    </row>
    <row r="57" spans="1:6" s="3" customFormat="1">
      <c r="A57" s="130" t="s">
        <v>206</v>
      </c>
      <c r="B57" s="293" t="s">
        <v>1078</v>
      </c>
      <c r="C57" s="282">
        <v>46</v>
      </c>
      <c r="D57" s="92"/>
      <c r="E57" s="92"/>
      <c r="F57" s="123" t="str">
        <f t="shared" si="0"/>
        <v>-</v>
      </c>
    </row>
    <row r="58" spans="1:6" s="3" customFormat="1">
      <c r="A58" s="130" t="s">
        <v>1079</v>
      </c>
      <c r="B58" s="293" t="s">
        <v>2511</v>
      </c>
      <c r="C58" s="282">
        <v>47</v>
      </c>
      <c r="D58" s="95">
        <f>SUM(D59:D60)-D61</f>
        <v>0</v>
      </c>
      <c r="E58" s="95">
        <f>SUM(E59:E60)-E61</f>
        <v>72</v>
      </c>
      <c r="F58" s="122" t="str">
        <f t="shared" si="0"/>
        <v>-</v>
      </c>
    </row>
    <row r="59" spans="1:6" s="3" customFormat="1">
      <c r="A59" s="130" t="s">
        <v>1080</v>
      </c>
      <c r="B59" s="293" t="s">
        <v>1081</v>
      </c>
      <c r="C59" s="282">
        <v>48</v>
      </c>
      <c r="D59" s="92"/>
      <c r="E59" s="92"/>
      <c r="F59" s="123" t="str">
        <f t="shared" si="0"/>
        <v>-</v>
      </c>
    </row>
    <row r="60" spans="1:6" s="3" customFormat="1">
      <c r="A60" s="130" t="s">
        <v>1082</v>
      </c>
      <c r="B60" s="293" t="s">
        <v>2159</v>
      </c>
      <c r="C60" s="282">
        <v>49</v>
      </c>
      <c r="D60" s="92">
        <v>141388</v>
      </c>
      <c r="E60" s="92">
        <v>160493</v>
      </c>
      <c r="F60" s="123">
        <f t="shared" si="0"/>
        <v>113.5124621608623</v>
      </c>
    </row>
    <row r="61" spans="1:6" s="3" customFormat="1">
      <c r="A61" s="130" t="s">
        <v>1083</v>
      </c>
      <c r="B61" s="293" t="s">
        <v>1209</v>
      </c>
      <c r="C61" s="282">
        <v>50</v>
      </c>
      <c r="D61" s="92">
        <v>141388</v>
      </c>
      <c r="E61" s="92">
        <v>160421</v>
      </c>
      <c r="F61" s="123">
        <f t="shared" si="0"/>
        <v>113.46153846153845</v>
      </c>
    </row>
    <row r="62" spans="1:6" s="3" customFormat="1">
      <c r="A62" s="130" t="s">
        <v>1210</v>
      </c>
      <c r="B62" s="293" t="s">
        <v>3960</v>
      </c>
      <c r="C62" s="282">
        <v>51</v>
      </c>
      <c r="D62" s="95">
        <f>SUM(D63:D68)</f>
        <v>286981</v>
      </c>
      <c r="E62" s="95">
        <f>SUM(E63:E68)</f>
        <v>325925</v>
      </c>
      <c r="F62" s="122">
        <f t="shared" si="0"/>
        <v>113.57023635711074</v>
      </c>
    </row>
    <row r="63" spans="1:6" s="3" customFormat="1">
      <c r="A63" s="130" t="s">
        <v>1211</v>
      </c>
      <c r="B63" s="293" t="s">
        <v>1212</v>
      </c>
      <c r="C63" s="282">
        <v>52</v>
      </c>
      <c r="D63" s="92">
        <v>286981</v>
      </c>
      <c r="E63" s="92">
        <v>325925</v>
      </c>
      <c r="F63" s="123">
        <f t="shared" si="0"/>
        <v>113.57023635711074</v>
      </c>
    </row>
    <row r="64" spans="1:6" s="3" customFormat="1">
      <c r="A64" s="130" t="s">
        <v>1213</v>
      </c>
      <c r="B64" s="293" t="s">
        <v>1711</v>
      </c>
      <c r="C64" s="282">
        <v>53</v>
      </c>
      <c r="D64" s="92"/>
      <c r="E64" s="92"/>
      <c r="F64" s="123" t="str">
        <f t="shared" si="0"/>
        <v>-</v>
      </c>
    </row>
    <row r="65" spans="1:6" s="3" customFormat="1">
      <c r="A65" s="130" t="s">
        <v>1712</v>
      </c>
      <c r="B65" s="293" t="s">
        <v>1181</v>
      </c>
      <c r="C65" s="282">
        <v>54</v>
      </c>
      <c r="D65" s="92"/>
      <c r="E65" s="92"/>
      <c r="F65" s="123" t="str">
        <f t="shared" si="0"/>
        <v>-</v>
      </c>
    </row>
    <row r="66" spans="1:6" s="3" customFormat="1">
      <c r="A66" s="130" t="s">
        <v>1182</v>
      </c>
      <c r="B66" s="293" t="s">
        <v>1183</v>
      </c>
      <c r="C66" s="282">
        <v>55</v>
      </c>
      <c r="D66" s="92"/>
      <c r="E66" s="92"/>
      <c r="F66" s="123" t="str">
        <f t="shared" si="0"/>
        <v>-</v>
      </c>
    </row>
    <row r="67" spans="1:6" s="3" customFormat="1">
      <c r="A67" s="130" t="s">
        <v>1184</v>
      </c>
      <c r="B67" s="293" t="s">
        <v>1185</v>
      </c>
      <c r="C67" s="282">
        <v>56</v>
      </c>
      <c r="D67" s="92"/>
      <c r="E67" s="92"/>
      <c r="F67" s="123" t="str">
        <f t="shared" si="0"/>
        <v>-</v>
      </c>
    </row>
    <row r="68" spans="1:6" s="3" customFormat="1">
      <c r="A68" s="251" t="s">
        <v>2469</v>
      </c>
      <c r="B68" s="293" t="s">
        <v>2160</v>
      </c>
      <c r="C68" s="282">
        <v>57</v>
      </c>
      <c r="D68" s="92"/>
      <c r="E68" s="92"/>
      <c r="F68" s="123" t="str">
        <f t="shared" si="0"/>
        <v>-</v>
      </c>
    </row>
    <row r="69" spans="1:6" s="3" customFormat="1">
      <c r="A69" s="251" t="s">
        <v>2470</v>
      </c>
      <c r="B69" s="293" t="s">
        <v>3961</v>
      </c>
      <c r="C69" s="282">
        <v>58</v>
      </c>
      <c r="D69" s="95">
        <f>SUM(D70:D73)</f>
        <v>0</v>
      </c>
      <c r="E69" s="95">
        <f>SUM(E70:E73)</f>
        <v>0</v>
      </c>
      <c r="F69" s="122" t="str">
        <f t="shared" si="0"/>
        <v>-</v>
      </c>
    </row>
    <row r="70" spans="1:6" s="3" customFormat="1">
      <c r="A70" s="251" t="s">
        <v>2471</v>
      </c>
      <c r="B70" s="293" t="s">
        <v>2472</v>
      </c>
      <c r="C70" s="282">
        <v>59</v>
      </c>
      <c r="D70" s="92"/>
      <c r="E70" s="92"/>
      <c r="F70" s="123" t="str">
        <f t="shared" si="0"/>
        <v>-</v>
      </c>
    </row>
    <row r="71" spans="1:6" s="3" customFormat="1">
      <c r="A71" s="251" t="s">
        <v>2473</v>
      </c>
      <c r="B71" s="293" t="s">
        <v>2474</v>
      </c>
      <c r="C71" s="282">
        <v>60</v>
      </c>
      <c r="D71" s="92"/>
      <c r="E71" s="92"/>
      <c r="F71" s="123" t="str">
        <f t="shared" si="0"/>
        <v>-</v>
      </c>
    </row>
    <row r="72" spans="1:6" s="3" customFormat="1">
      <c r="A72" s="251" t="s">
        <v>2567</v>
      </c>
      <c r="B72" s="293" t="s">
        <v>3962</v>
      </c>
      <c r="C72" s="282">
        <v>61</v>
      </c>
      <c r="D72" s="92"/>
      <c r="E72" s="92"/>
      <c r="F72" s="123" t="str">
        <f t="shared" si="0"/>
        <v>-</v>
      </c>
    </row>
    <row r="73" spans="1:6" s="3" customFormat="1">
      <c r="A73" s="251" t="s">
        <v>2475</v>
      </c>
      <c r="B73" s="293" t="s">
        <v>2476</v>
      </c>
      <c r="C73" s="282">
        <v>62</v>
      </c>
      <c r="D73" s="92"/>
      <c r="E73" s="92"/>
      <c r="F73" s="123" t="str">
        <f t="shared" si="0"/>
        <v>-</v>
      </c>
    </row>
    <row r="74" spans="1:6" s="3" customFormat="1">
      <c r="A74" s="251" t="s">
        <v>2477</v>
      </c>
      <c r="B74" s="293" t="s">
        <v>3963</v>
      </c>
      <c r="C74" s="327">
        <v>63</v>
      </c>
      <c r="D74" s="95">
        <f>D75+D84+D93+D124+D140+D152+D169+D175</f>
        <v>402961</v>
      </c>
      <c r="E74" s="95">
        <f>E75+E84+E93+E124+E140+E152+E169+E175</f>
        <v>480782</v>
      </c>
      <c r="F74" s="122">
        <f t="shared" si="0"/>
        <v>119.31229076759288</v>
      </c>
    </row>
    <row r="75" spans="1:6" s="3" customFormat="1">
      <c r="A75" s="251" t="s">
        <v>3158</v>
      </c>
      <c r="B75" s="293" t="s">
        <v>79</v>
      </c>
      <c r="C75" s="327">
        <v>64</v>
      </c>
      <c r="D75" s="95">
        <f>+D76+D81+D82+D83</f>
        <v>142120</v>
      </c>
      <c r="E75" s="95">
        <f>+E76+E81+E82+E83</f>
        <v>218874</v>
      </c>
      <c r="F75" s="122">
        <f t="shared" si="0"/>
        <v>154.00647340275825</v>
      </c>
    </row>
    <row r="76" spans="1:6" s="3" customFormat="1">
      <c r="A76" s="251" t="s">
        <v>2478</v>
      </c>
      <c r="B76" s="296" t="s">
        <v>2360</v>
      </c>
      <c r="C76" s="327">
        <v>65</v>
      </c>
      <c r="D76" s="95">
        <f>SUM(D77:D80)</f>
        <v>141199</v>
      </c>
      <c r="E76" s="95">
        <f>SUM(E77:E80)</f>
        <v>218254</v>
      </c>
      <c r="F76" s="122">
        <f t="shared" ref="F76:F140" si="1">IF(D76&gt;0,IF(E76/D76&gt;=100,"&gt;&gt;100",E76/D76*100),"-")</f>
        <v>154.57191623170138</v>
      </c>
    </row>
    <row r="77" spans="1:6" s="3" customFormat="1">
      <c r="A77" s="251" t="s">
        <v>2361</v>
      </c>
      <c r="B77" s="293" t="s">
        <v>2362</v>
      </c>
      <c r="C77" s="327">
        <v>66</v>
      </c>
      <c r="D77" s="92"/>
      <c r="E77" s="92"/>
      <c r="F77" s="123" t="str">
        <f t="shared" si="1"/>
        <v>-</v>
      </c>
    </row>
    <row r="78" spans="1:6" s="3" customFormat="1">
      <c r="A78" s="251" t="s">
        <v>1126</v>
      </c>
      <c r="B78" s="293" t="s">
        <v>1127</v>
      </c>
      <c r="C78" s="327">
        <v>67</v>
      </c>
      <c r="D78" s="92">
        <v>141199</v>
      </c>
      <c r="E78" s="92">
        <v>216754</v>
      </c>
      <c r="F78" s="123">
        <f t="shared" si="1"/>
        <v>153.50958576193884</v>
      </c>
    </row>
    <row r="79" spans="1:6" s="3" customFormat="1">
      <c r="A79" s="251" t="s">
        <v>1128</v>
      </c>
      <c r="B79" s="293" t="s">
        <v>1129</v>
      </c>
      <c r="C79" s="327">
        <v>68</v>
      </c>
      <c r="D79" s="92"/>
      <c r="E79" s="92"/>
      <c r="F79" s="123" t="str">
        <f t="shared" si="1"/>
        <v>-</v>
      </c>
    </row>
    <row r="80" spans="1:6" s="3" customFormat="1">
      <c r="A80" s="251" t="s">
        <v>1130</v>
      </c>
      <c r="B80" s="293" t="s">
        <v>1131</v>
      </c>
      <c r="C80" s="327">
        <v>69</v>
      </c>
      <c r="D80" s="92">
        <v>0</v>
      </c>
      <c r="E80" s="92">
        <v>1500</v>
      </c>
      <c r="F80" s="123" t="str">
        <f t="shared" si="1"/>
        <v>-</v>
      </c>
    </row>
    <row r="81" spans="1:6" s="3" customFormat="1">
      <c r="A81" s="251" t="s">
        <v>3570</v>
      </c>
      <c r="B81" s="296" t="s">
        <v>3571</v>
      </c>
      <c r="C81" s="327">
        <v>70</v>
      </c>
      <c r="D81" s="92"/>
      <c r="E81" s="92"/>
      <c r="F81" s="123" t="str">
        <f t="shared" si="1"/>
        <v>-</v>
      </c>
    </row>
    <row r="82" spans="1:6" s="3" customFormat="1">
      <c r="A82" s="251" t="s">
        <v>3572</v>
      </c>
      <c r="B82" s="296" t="s">
        <v>3573</v>
      </c>
      <c r="C82" s="327">
        <v>71</v>
      </c>
      <c r="D82" s="92">
        <v>921</v>
      </c>
      <c r="E82" s="92">
        <v>620</v>
      </c>
      <c r="F82" s="123">
        <f t="shared" si="1"/>
        <v>67.318132464712264</v>
      </c>
    </row>
    <row r="83" spans="1:6" s="3" customFormat="1">
      <c r="A83" s="251" t="s">
        <v>3574</v>
      </c>
      <c r="B83" s="296" t="s">
        <v>3575</v>
      </c>
      <c r="C83" s="327">
        <v>72</v>
      </c>
      <c r="D83" s="92"/>
      <c r="E83" s="92"/>
      <c r="F83" s="123" t="str">
        <f t="shared" si="1"/>
        <v>-</v>
      </c>
    </row>
    <row r="84" spans="1:6" s="3" customFormat="1" ht="24">
      <c r="A84" s="251" t="s">
        <v>3576</v>
      </c>
      <c r="B84" s="293" t="s">
        <v>4140</v>
      </c>
      <c r="C84" s="327">
        <v>73</v>
      </c>
      <c r="D84" s="95">
        <f>D85+SUM(D88:D90)-D91+D92</f>
        <v>0</v>
      </c>
      <c r="E84" s="95">
        <f>E85+SUM(E88:E90)-E91+E92</f>
        <v>23081</v>
      </c>
      <c r="F84" s="122" t="str">
        <f t="shared" si="1"/>
        <v>-</v>
      </c>
    </row>
    <row r="85" spans="1:6" s="3" customFormat="1">
      <c r="A85" s="251" t="s">
        <v>3577</v>
      </c>
      <c r="B85" s="296" t="s">
        <v>1132</v>
      </c>
      <c r="C85" s="327">
        <v>74</v>
      </c>
      <c r="D85" s="95">
        <f>SUM(D86:D87)</f>
        <v>0</v>
      </c>
      <c r="E85" s="95">
        <f>SUM(E86:E87)</f>
        <v>0</v>
      </c>
      <c r="F85" s="122" t="str">
        <f t="shared" si="1"/>
        <v>-</v>
      </c>
    </row>
    <row r="86" spans="1:6" s="3" customFormat="1">
      <c r="A86" s="251" t="s">
        <v>1133</v>
      </c>
      <c r="B86" s="293" t="s">
        <v>1134</v>
      </c>
      <c r="C86" s="327">
        <v>75</v>
      </c>
      <c r="D86" s="92"/>
      <c r="E86" s="92"/>
      <c r="F86" s="123" t="str">
        <f t="shared" si="1"/>
        <v>-</v>
      </c>
    </row>
    <row r="87" spans="1:6" s="3" customFormat="1">
      <c r="A87" s="251" t="s">
        <v>1942</v>
      </c>
      <c r="B87" s="293" t="s">
        <v>2085</v>
      </c>
      <c r="C87" s="327">
        <v>76</v>
      </c>
      <c r="D87" s="92"/>
      <c r="E87" s="92"/>
      <c r="F87" s="123" t="str">
        <f t="shared" si="1"/>
        <v>-</v>
      </c>
    </row>
    <row r="88" spans="1:6" s="3" customFormat="1">
      <c r="A88" s="251" t="s">
        <v>3578</v>
      </c>
      <c r="B88" s="296" t="s">
        <v>3579</v>
      </c>
      <c r="C88" s="327">
        <v>77</v>
      </c>
      <c r="D88" s="92"/>
      <c r="E88" s="92"/>
      <c r="F88" s="123" t="str">
        <f t="shared" si="1"/>
        <v>-</v>
      </c>
    </row>
    <row r="89" spans="1:6" s="3" customFormat="1">
      <c r="A89" s="251" t="s">
        <v>3580</v>
      </c>
      <c r="B89" s="296" t="s">
        <v>3581</v>
      </c>
      <c r="C89" s="327">
        <v>78</v>
      </c>
      <c r="D89" s="92"/>
      <c r="E89" s="92"/>
      <c r="F89" s="123" t="str">
        <f t="shared" si="1"/>
        <v>-</v>
      </c>
    </row>
    <row r="90" spans="1:6" s="3" customFormat="1">
      <c r="A90" s="251" t="s">
        <v>3582</v>
      </c>
      <c r="B90" s="296" t="s">
        <v>3583</v>
      </c>
      <c r="C90" s="327">
        <v>79</v>
      </c>
      <c r="D90" s="92"/>
      <c r="E90" s="92"/>
      <c r="F90" s="123" t="str">
        <f t="shared" si="1"/>
        <v>-</v>
      </c>
    </row>
    <row r="91" spans="1:6" s="3" customFormat="1">
      <c r="A91" s="331" t="s">
        <v>237</v>
      </c>
      <c r="B91" s="329" t="s">
        <v>238</v>
      </c>
      <c r="C91" s="330">
        <v>80</v>
      </c>
      <c r="D91" s="92"/>
      <c r="E91" s="92"/>
      <c r="F91" s="123" t="str">
        <f>IF(D91&gt;0,IF(E91/D91&gt;=100,"&gt;&gt;100",E91/D91*100),"-")</f>
        <v>-</v>
      </c>
    </row>
    <row r="92" spans="1:6" s="3" customFormat="1">
      <c r="A92" s="251" t="s">
        <v>3584</v>
      </c>
      <c r="B92" s="296" t="s">
        <v>3585</v>
      </c>
      <c r="C92" s="327">
        <v>81</v>
      </c>
      <c r="D92" s="92">
        <v>0</v>
      </c>
      <c r="E92" s="92">
        <v>23081</v>
      </c>
      <c r="F92" s="123" t="str">
        <f t="shared" si="1"/>
        <v>-</v>
      </c>
    </row>
    <row r="93" spans="1:6" s="3" customFormat="1">
      <c r="A93" s="251" t="s">
        <v>3586</v>
      </c>
      <c r="B93" s="293" t="s">
        <v>3964</v>
      </c>
      <c r="C93" s="327">
        <v>82</v>
      </c>
      <c r="D93" s="95">
        <f>D94+D112-D123</f>
        <v>0</v>
      </c>
      <c r="E93" s="95">
        <f>E94+E112-E123</f>
        <v>0</v>
      </c>
      <c r="F93" s="122" t="str">
        <f t="shared" si="1"/>
        <v>-</v>
      </c>
    </row>
    <row r="94" spans="1:6" s="3" customFormat="1">
      <c r="A94" s="251"/>
      <c r="B94" s="293" t="s">
        <v>3965</v>
      </c>
      <c r="C94" s="327">
        <v>83</v>
      </c>
      <c r="D94" s="95">
        <f>SUM(D95:D111)</f>
        <v>0</v>
      </c>
      <c r="E94" s="95">
        <f>SUM(E95:E111)</f>
        <v>0</v>
      </c>
      <c r="F94" s="122" t="str">
        <f t="shared" si="1"/>
        <v>-</v>
      </c>
    </row>
    <row r="95" spans="1:6" s="3" customFormat="1">
      <c r="A95" s="251" t="s">
        <v>3587</v>
      </c>
      <c r="B95" s="296" t="s">
        <v>958</v>
      </c>
      <c r="C95" s="327">
        <v>84</v>
      </c>
      <c r="D95" s="92"/>
      <c r="E95" s="92"/>
      <c r="F95" s="123" t="str">
        <f t="shared" si="1"/>
        <v>-</v>
      </c>
    </row>
    <row r="96" spans="1:6" s="3" customFormat="1">
      <c r="A96" s="251" t="s">
        <v>3010</v>
      </c>
      <c r="B96" s="296" t="s">
        <v>3011</v>
      </c>
      <c r="C96" s="327">
        <v>85</v>
      </c>
      <c r="D96" s="92"/>
      <c r="E96" s="92"/>
      <c r="F96" s="123" t="str">
        <f t="shared" si="1"/>
        <v>-</v>
      </c>
    </row>
    <row r="97" spans="1:6" s="3" customFormat="1">
      <c r="A97" s="251" t="s">
        <v>3012</v>
      </c>
      <c r="B97" s="296" t="s">
        <v>3013</v>
      </c>
      <c r="C97" s="327">
        <v>86</v>
      </c>
      <c r="D97" s="92"/>
      <c r="E97" s="92"/>
      <c r="F97" s="123" t="str">
        <f t="shared" si="1"/>
        <v>-</v>
      </c>
    </row>
    <row r="98" spans="1:6" s="3" customFormat="1">
      <c r="A98" s="251" t="s">
        <v>3014</v>
      </c>
      <c r="B98" s="296" t="s">
        <v>522</v>
      </c>
      <c r="C98" s="327">
        <v>87</v>
      </c>
      <c r="D98" s="92"/>
      <c r="E98" s="92"/>
      <c r="F98" s="123" t="str">
        <f t="shared" si="1"/>
        <v>-</v>
      </c>
    </row>
    <row r="99" spans="1:6" s="3" customFormat="1">
      <c r="A99" s="251" t="s">
        <v>1752</v>
      </c>
      <c r="B99" s="296" t="s">
        <v>1753</v>
      </c>
      <c r="C99" s="327">
        <v>88</v>
      </c>
      <c r="D99" s="92"/>
      <c r="E99" s="92"/>
      <c r="F99" s="123" t="str">
        <f t="shared" si="1"/>
        <v>-</v>
      </c>
    </row>
    <row r="100" spans="1:6" s="3" customFormat="1">
      <c r="A100" s="251" t="s">
        <v>523</v>
      </c>
      <c r="B100" s="296" t="s">
        <v>1826</v>
      </c>
      <c r="C100" s="327">
        <v>89</v>
      </c>
      <c r="D100" s="92"/>
      <c r="E100" s="92"/>
      <c r="F100" s="123" t="str">
        <f t="shared" si="1"/>
        <v>-</v>
      </c>
    </row>
    <row r="101" spans="1:6" s="3" customFormat="1">
      <c r="A101" s="251" t="s">
        <v>1827</v>
      </c>
      <c r="B101" s="296" t="s">
        <v>1828</v>
      </c>
      <c r="C101" s="327">
        <v>90</v>
      </c>
      <c r="D101" s="92"/>
      <c r="E101" s="92"/>
      <c r="F101" s="123" t="str">
        <f t="shared" si="1"/>
        <v>-</v>
      </c>
    </row>
    <row r="102" spans="1:6" s="3" customFormat="1">
      <c r="A102" s="251" t="s">
        <v>1829</v>
      </c>
      <c r="B102" s="296" t="s">
        <v>3681</v>
      </c>
      <c r="C102" s="327">
        <v>91</v>
      </c>
      <c r="D102" s="92"/>
      <c r="E102" s="92"/>
      <c r="F102" s="123" t="str">
        <f t="shared" si="1"/>
        <v>-</v>
      </c>
    </row>
    <row r="103" spans="1:6" s="3" customFormat="1">
      <c r="A103" s="251" t="s">
        <v>3682</v>
      </c>
      <c r="B103" s="296" t="s">
        <v>3377</v>
      </c>
      <c r="C103" s="327">
        <v>92</v>
      </c>
      <c r="D103" s="92"/>
      <c r="E103" s="92"/>
      <c r="F103" s="123" t="str">
        <f t="shared" si="1"/>
        <v>-</v>
      </c>
    </row>
    <row r="104" spans="1:6" s="3" customFormat="1">
      <c r="A104" s="251" t="s">
        <v>3378</v>
      </c>
      <c r="B104" s="296" t="s">
        <v>3379</v>
      </c>
      <c r="C104" s="327">
        <v>93</v>
      </c>
      <c r="D104" s="92"/>
      <c r="E104" s="92"/>
      <c r="F104" s="123" t="str">
        <f t="shared" si="1"/>
        <v>-</v>
      </c>
    </row>
    <row r="105" spans="1:6" s="3" customFormat="1">
      <c r="A105" s="251" t="s">
        <v>3380</v>
      </c>
      <c r="B105" s="296" t="s">
        <v>3381</v>
      </c>
      <c r="C105" s="327">
        <v>94</v>
      </c>
      <c r="D105" s="92"/>
      <c r="E105" s="92"/>
      <c r="F105" s="123" t="str">
        <f t="shared" si="1"/>
        <v>-</v>
      </c>
    </row>
    <row r="106" spans="1:6" s="3" customFormat="1">
      <c r="A106" s="251" t="s">
        <v>3382</v>
      </c>
      <c r="B106" s="296" t="s">
        <v>3383</v>
      </c>
      <c r="C106" s="327">
        <v>95</v>
      </c>
      <c r="D106" s="92"/>
      <c r="E106" s="92"/>
      <c r="F106" s="123" t="str">
        <f t="shared" si="1"/>
        <v>-</v>
      </c>
    </row>
    <row r="107" spans="1:6" s="3" customFormat="1">
      <c r="A107" s="251" t="s">
        <v>3384</v>
      </c>
      <c r="B107" s="296" t="s">
        <v>3385</v>
      </c>
      <c r="C107" s="327">
        <v>96</v>
      </c>
      <c r="D107" s="92"/>
      <c r="E107" s="92"/>
      <c r="F107" s="123" t="str">
        <f t="shared" si="1"/>
        <v>-</v>
      </c>
    </row>
    <row r="108" spans="1:6" s="3" customFormat="1">
      <c r="A108" s="251" t="s">
        <v>3386</v>
      </c>
      <c r="B108" s="296" t="s">
        <v>3387</v>
      </c>
      <c r="C108" s="327">
        <v>97</v>
      </c>
      <c r="D108" s="92"/>
      <c r="E108" s="92"/>
      <c r="F108" s="123" t="str">
        <f t="shared" si="1"/>
        <v>-</v>
      </c>
    </row>
    <row r="109" spans="1:6" s="3" customFormat="1">
      <c r="A109" s="251" t="s">
        <v>3388</v>
      </c>
      <c r="B109" s="296" t="s">
        <v>3389</v>
      </c>
      <c r="C109" s="327">
        <v>98</v>
      </c>
      <c r="D109" s="92"/>
      <c r="E109" s="92"/>
      <c r="F109" s="123" t="str">
        <f t="shared" si="1"/>
        <v>-</v>
      </c>
    </row>
    <row r="110" spans="1:6" s="3" customFormat="1">
      <c r="A110" s="251" t="s">
        <v>3390</v>
      </c>
      <c r="B110" s="296" t="s">
        <v>2080</v>
      </c>
      <c r="C110" s="327">
        <v>99</v>
      </c>
      <c r="D110" s="92"/>
      <c r="E110" s="92"/>
      <c r="F110" s="123" t="str">
        <f t="shared" si="1"/>
        <v>-</v>
      </c>
    </row>
    <row r="111" spans="1:6" s="3" customFormat="1">
      <c r="A111" s="251" t="s">
        <v>2081</v>
      </c>
      <c r="B111" s="296" t="s">
        <v>2082</v>
      </c>
      <c r="C111" s="327">
        <v>100</v>
      </c>
      <c r="D111" s="92"/>
      <c r="E111" s="92"/>
      <c r="F111" s="123" t="str">
        <f t="shared" si="1"/>
        <v>-</v>
      </c>
    </row>
    <row r="112" spans="1:6" s="3" customFormat="1">
      <c r="A112" s="251"/>
      <c r="B112" s="293" t="s">
        <v>3966</v>
      </c>
      <c r="C112" s="327">
        <v>101</v>
      </c>
      <c r="D112" s="95">
        <f>SUM(D113:D122)</f>
        <v>0</v>
      </c>
      <c r="E112" s="95">
        <f>SUM(E113:E122)</f>
        <v>0</v>
      </c>
      <c r="F112" s="122" t="str">
        <f t="shared" si="1"/>
        <v>-</v>
      </c>
    </row>
    <row r="113" spans="1:6" s="3" customFormat="1">
      <c r="A113" s="251" t="s">
        <v>1754</v>
      </c>
      <c r="B113" s="296" t="s">
        <v>1755</v>
      </c>
      <c r="C113" s="327">
        <v>102</v>
      </c>
      <c r="D113" s="92"/>
      <c r="E113" s="92"/>
      <c r="F113" s="123" t="str">
        <f t="shared" si="1"/>
        <v>-</v>
      </c>
    </row>
    <row r="114" spans="1:6" s="3" customFormat="1">
      <c r="A114" s="251" t="s">
        <v>150</v>
      </c>
      <c r="B114" s="296" t="s">
        <v>151</v>
      </c>
      <c r="C114" s="327">
        <v>103</v>
      </c>
      <c r="D114" s="92"/>
      <c r="E114" s="92"/>
      <c r="F114" s="123" t="str">
        <f t="shared" si="1"/>
        <v>-</v>
      </c>
    </row>
    <row r="115" spans="1:6" s="3" customFormat="1">
      <c r="A115" s="251" t="s">
        <v>152</v>
      </c>
      <c r="B115" s="296" t="s">
        <v>153</v>
      </c>
      <c r="C115" s="327">
        <v>104</v>
      </c>
      <c r="D115" s="92"/>
      <c r="E115" s="92"/>
      <c r="F115" s="123" t="str">
        <f t="shared" si="1"/>
        <v>-</v>
      </c>
    </row>
    <row r="116" spans="1:6" s="3" customFormat="1">
      <c r="A116" s="251" t="s">
        <v>154</v>
      </c>
      <c r="B116" s="296" t="s">
        <v>155</v>
      </c>
      <c r="C116" s="327">
        <v>105</v>
      </c>
      <c r="D116" s="92"/>
      <c r="E116" s="92"/>
      <c r="F116" s="123" t="str">
        <f t="shared" si="1"/>
        <v>-</v>
      </c>
    </row>
    <row r="117" spans="1:6" s="3" customFormat="1">
      <c r="A117" s="251" t="s">
        <v>1756</v>
      </c>
      <c r="B117" s="296" t="s">
        <v>3055</v>
      </c>
      <c r="C117" s="327">
        <v>106</v>
      </c>
      <c r="D117" s="92"/>
      <c r="E117" s="92"/>
      <c r="F117" s="123" t="str">
        <f t="shared" si="1"/>
        <v>-</v>
      </c>
    </row>
    <row r="118" spans="1:6" s="3" customFormat="1">
      <c r="A118" s="251" t="s">
        <v>156</v>
      </c>
      <c r="B118" s="296" t="s">
        <v>157</v>
      </c>
      <c r="C118" s="327">
        <v>107</v>
      </c>
      <c r="D118" s="92"/>
      <c r="E118" s="92"/>
      <c r="F118" s="123" t="str">
        <f t="shared" si="1"/>
        <v>-</v>
      </c>
    </row>
    <row r="119" spans="1:6" s="3" customFormat="1">
      <c r="A119" s="251" t="s">
        <v>158</v>
      </c>
      <c r="B119" s="296" t="s">
        <v>159</v>
      </c>
      <c r="C119" s="327">
        <v>108</v>
      </c>
      <c r="D119" s="92"/>
      <c r="E119" s="92"/>
      <c r="F119" s="123" t="str">
        <f t="shared" si="1"/>
        <v>-</v>
      </c>
    </row>
    <row r="120" spans="1:6" s="3" customFormat="1">
      <c r="A120" s="251" t="s">
        <v>160</v>
      </c>
      <c r="B120" s="296" t="s">
        <v>2260</v>
      </c>
      <c r="C120" s="327">
        <v>109</v>
      </c>
      <c r="D120" s="92"/>
      <c r="E120" s="92"/>
      <c r="F120" s="123" t="str">
        <f t="shared" si="1"/>
        <v>-</v>
      </c>
    </row>
    <row r="121" spans="1:6" s="3" customFormat="1">
      <c r="A121" s="251" t="s">
        <v>2261</v>
      </c>
      <c r="B121" s="296" t="s">
        <v>2262</v>
      </c>
      <c r="C121" s="327">
        <v>110</v>
      </c>
      <c r="D121" s="92"/>
      <c r="E121" s="92"/>
      <c r="F121" s="123" t="str">
        <f t="shared" si="1"/>
        <v>-</v>
      </c>
    </row>
    <row r="122" spans="1:6" s="3" customFormat="1">
      <c r="A122" s="251" t="s">
        <v>2263</v>
      </c>
      <c r="B122" s="296" t="s">
        <v>2264</v>
      </c>
      <c r="C122" s="327">
        <v>111</v>
      </c>
      <c r="D122" s="92"/>
      <c r="E122" s="92"/>
      <c r="F122" s="123" t="str">
        <f t="shared" si="1"/>
        <v>-</v>
      </c>
    </row>
    <row r="123" spans="1:6" s="3" customFormat="1">
      <c r="A123" s="251" t="s">
        <v>3056</v>
      </c>
      <c r="B123" s="296" t="s">
        <v>3057</v>
      </c>
      <c r="C123" s="327">
        <v>112</v>
      </c>
      <c r="D123" s="92"/>
      <c r="E123" s="92"/>
      <c r="F123" s="123" t="str">
        <f t="shared" si="1"/>
        <v>-</v>
      </c>
    </row>
    <row r="124" spans="1:6" s="3" customFormat="1">
      <c r="A124" s="251" t="s">
        <v>3058</v>
      </c>
      <c r="B124" s="293" t="s">
        <v>3967</v>
      </c>
      <c r="C124" s="327">
        <v>113</v>
      </c>
      <c r="D124" s="95">
        <f>D125+D132-D139</f>
        <v>0</v>
      </c>
      <c r="E124" s="95">
        <f>E125+E132-E139</f>
        <v>0</v>
      </c>
      <c r="F124" s="122" t="str">
        <f t="shared" si="1"/>
        <v>-</v>
      </c>
    </row>
    <row r="125" spans="1:6" s="3" customFormat="1">
      <c r="A125" s="251"/>
      <c r="B125" s="293" t="s">
        <v>3968</v>
      </c>
      <c r="C125" s="327">
        <v>114</v>
      </c>
      <c r="D125" s="95">
        <f>SUM(D126:D131)</f>
        <v>0</v>
      </c>
      <c r="E125" s="95">
        <f>SUM(E126:E131)</f>
        <v>0</v>
      </c>
      <c r="F125" s="122" t="str">
        <f t="shared" si="1"/>
        <v>-</v>
      </c>
    </row>
    <row r="126" spans="1:6" s="3" customFormat="1">
      <c r="A126" s="251" t="s">
        <v>3059</v>
      </c>
      <c r="B126" s="293" t="s">
        <v>3060</v>
      </c>
      <c r="C126" s="327">
        <v>115</v>
      </c>
      <c r="D126" s="92"/>
      <c r="E126" s="92"/>
      <c r="F126" s="123" t="str">
        <f t="shared" si="1"/>
        <v>-</v>
      </c>
    </row>
    <row r="127" spans="1:6" s="3" customFormat="1">
      <c r="A127" s="251" t="s">
        <v>3061</v>
      </c>
      <c r="B127" s="293" t="s">
        <v>3062</v>
      </c>
      <c r="C127" s="327">
        <v>116</v>
      </c>
      <c r="D127" s="92"/>
      <c r="E127" s="92"/>
      <c r="F127" s="123" t="str">
        <f t="shared" si="1"/>
        <v>-</v>
      </c>
    </row>
    <row r="128" spans="1:6" s="3" customFormat="1">
      <c r="A128" s="251" t="s">
        <v>3063</v>
      </c>
      <c r="B128" s="293" t="s">
        <v>3064</v>
      </c>
      <c r="C128" s="327">
        <v>117</v>
      </c>
      <c r="D128" s="92"/>
      <c r="E128" s="92"/>
      <c r="F128" s="123" t="str">
        <f t="shared" si="1"/>
        <v>-</v>
      </c>
    </row>
    <row r="129" spans="1:6" s="3" customFormat="1">
      <c r="A129" s="251" t="s">
        <v>3065</v>
      </c>
      <c r="B129" s="293" t="s">
        <v>3066</v>
      </c>
      <c r="C129" s="327">
        <v>118</v>
      </c>
      <c r="D129" s="92"/>
      <c r="E129" s="92"/>
      <c r="F129" s="123" t="str">
        <f t="shared" si="1"/>
        <v>-</v>
      </c>
    </row>
    <row r="130" spans="1:6" s="3" customFormat="1">
      <c r="A130" s="251" t="s">
        <v>3067</v>
      </c>
      <c r="B130" s="293" t="s">
        <v>3068</v>
      </c>
      <c r="C130" s="327">
        <v>119</v>
      </c>
      <c r="D130" s="92"/>
      <c r="E130" s="92"/>
      <c r="F130" s="123" t="str">
        <f t="shared" si="1"/>
        <v>-</v>
      </c>
    </row>
    <row r="131" spans="1:6" s="3" customFormat="1">
      <c r="A131" s="251" t="s">
        <v>3069</v>
      </c>
      <c r="B131" s="293" t="s">
        <v>3952</v>
      </c>
      <c r="C131" s="327">
        <v>120</v>
      </c>
      <c r="D131" s="92"/>
      <c r="E131" s="92"/>
      <c r="F131" s="123" t="str">
        <f t="shared" si="1"/>
        <v>-</v>
      </c>
    </row>
    <row r="132" spans="1:6" s="3" customFormat="1">
      <c r="A132" s="251"/>
      <c r="B132" s="293" t="s">
        <v>3969</v>
      </c>
      <c r="C132" s="327">
        <v>121</v>
      </c>
      <c r="D132" s="95">
        <f>SUM(D133:D138)</f>
        <v>0</v>
      </c>
      <c r="E132" s="95">
        <f>SUM(E133:E138)</f>
        <v>0</v>
      </c>
      <c r="F132" s="122" t="str">
        <f t="shared" si="1"/>
        <v>-</v>
      </c>
    </row>
    <row r="133" spans="1:6" s="3" customFormat="1">
      <c r="A133" s="251" t="s">
        <v>3953</v>
      </c>
      <c r="B133" s="293" t="s">
        <v>3060</v>
      </c>
      <c r="C133" s="327">
        <v>122</v>
      </c>
      <c r="D133" s="92"/>
      <c r="E133" s="92"/>
      <c r="F133" s="123" t="str">
        <f t="shared" si="1"/>
        <v>-</v>
      </c>
    </row>
    <row r="134" spans="1:6" s="3" customFormat="1">
      <c r="A134" s="251" t="s">
        <v>3954</v>
      </c>
      <c r="B134" s="293" t="s">
        <v>3062</v>
      </c>
      <c r="C134" s="327">
        <v>123</v>
      </c>
      <c r="D134" s="92"/>
      <c r="E134" s="92"/>
      <c r="F134" s="123" t="str">
        <f t="shared" si="1"/>
        <v>-</v>
      </c>
    </row>
    <row r="135" spans="1:6" s="3" customFormat="1">
      <c r="A135" s="251" t="s">
        <v>3955</v>
      </c>
      <c r="B135" s="293" t="s">
        <v>3064</v>
      </c>
      <c r="C135" s="327">
        <v>124</v>
      </c>
      <c r="D135" s="92"/>
      <c r="E135" s="92"/>
      <c r="F135" s="123" t="str">
        <f t="shared" si="1"/>
        <v>-</v>
      </c>
    </row>
    <row r="136" spans="1:6" s="3" customFormat="1">
      <c r="A136" s="251" t="s">
        <v>3956</v>
      </c>
      <c r="B136" s="293" t="s">
        <v>3066</v>
      </c>
      <c r="C136" s="327">
        <v>125</v>
      </c>
      <c r="D136" s="92"/>
      <c r="E136" s="92"/>
      <c r="F136" s="123" t="str">
        <f t="shared" si="1"/>
        <v>-</v>
      </c>
    </row>
    <row r="137" spans="1:6" s="3" customFormat="1">
      <c r="A137" s="251" t="s">
        <v>3957</v>
      </c>
      <c r="B137" s="293" t="s">
        <v>3068</v>
      </c>
      <c r="C137" s="327">
        <v>126</v>
      </c>
      <c r="D137" s="92"/>
      <c r="E137" s="92"/>
      <c r="F137" s="123" t="str">
        <f t="shared" si="1"/>
        <v>-</v>
      </c>
    </row>
    <row r="138" spans="1:6" s="3" customFormat="1">
      <c r="A138" s="251" t="s">
        <v>3958</v>
      </c>
      <c r="B138" s="293" t="s">
        <v>3952</v>
      </c>
      <c r="C138" s="327">
        <v>127</v>
      </c>
      <c r="D138" s="92"/>
      <c r="E138" s="92"/>
      <c r="F138" s="123" t="str">
        <f t="shared" si="1"/>
        <v>-</v>
      </c>
    </row>
    <row r="139" spans="1:6" s="3" customFormat="1">
      <c r="A139" s="251" t="s">
        <v>23</v>
      </c>
      <c r="B139" s="293" t="s">
        <v>24</v>
      </c>
      <c r="C139" s="327">
        <v>128</v>
      </c>
      <c r="D139" s="92"/>
      <c r="E139" s="92"/>
      <c r="F139" s="123" t="str">
        <f t="shared" si="1"/>
        <v>-</v>
      </c>
    </row>
    <row r="140" spans="1:6" s="3" customFormat="1">
      <c r="A140" s="251" t="s">
        <v>25</v>
      </c>
      <c r="B140" s="293" t="s">
        <v>3970</v>
      </c>
      <c r="C140" s="327">
        <v>129</v>
      </c>
      <c r="D140" s="95">
        <f>D141+D148-D151</f>
        <v>0</v>
      </c>
      <c r="E140" s="95">
        <f>E141+E148-E151</f>
        <v>0</v>
      </c>
      <c r="F140" s="122" t="str">
        <f t="shared" si="1"/>
        <v>-</v>
      </c>
    </row>
    <row r="141" spans="1:6" s="3" customFormat="1">
      <c r="A141" s="251"/>
      <c r="B141" s="293" t="s">
        <v>3971</v>
      </c>
      <c r="C141" s="327">
        <v>130</v>
      </c>
      <c r="D141" s="95">
        <f>SUM(D142:D147)</f>
        <v>0</v>
      </c>
      <c r="E141" s="95">
        <f>SUM(E142:E147)</f>
        <v>0</v>
      </c>
      <c r="F141" s="122" t="str">
        <f t="shared" ref="F141:F209" si="2">IF(D141&gt;0,IF(E141/D141&gt;=100,"&gt;&gt;100",E141/D141*100),"-")</f>
        <v>-</v>
      </c>
    </row>
    <row r="142" spans="1:6" s="3" customFormat="1">
      <c r="A142" s="251" t="s">
        <v>2265</v>
      </c>
      <c r="B142" s="293" t="s">
        <v>3054</v>
      </c>
      <c r="C142" s="327">
        <v>131</v>
      </c>
      <c r="D142" s="92"/>
      <c r="E142" s="92"/>
      <c r="F142" s="123" t="str">
        <f t="shared" si="2"/>
        <v>-</v>
      </c>
    </row>
    <row r="143" spans="1:6" s="3" customFormat="1">
      <c r="A143" s="251" t="s">
        <v>2266</v>
      </c>
      <c r="B143" s="293" t="s">
        <v>1077</v>
      </c>
      <c r="C143" s="327">
        <v>132</v>
      </c>
      <c r="D143" s="92"/>
      <c r="E143" s="92"/>
      <c r="F143" s="123" t="str">
        <f t="shared" si="2"/>
        <v>-</v>
      </c>
    </row>
    <row r="144" spans="1:6" s="3" customFormat="1">
      <c r="A144" s="251" t="s">
        <v>2267</v>
      </c>
      <c r="B144" s="296" t="s">
        <v>4005</v>
      </c>
      <c r="C144" s="327">
        <v>133</v>
      </c>
      <c r="D144" s="92"/>
      <c r="E144" s="92"/>
      <c r="F144" s="123" t="str">
        <f t="shared" si="2"/>
        <v>-</v>
      </c>
    </row>
    <row r="145" spans="1:6" s="3" customFormat="1">
      <c r="A145" s="251" t="s">
        <v>26</v>
      </c>
      <c r="B145" s="296" t="s">
        <v>2932</v>
      </c>
      <c r="C145" s="327">
        <v>134</v>
      </c>
      <c r="D145" s="92"/>
      <c r="E145" s="92"/>
      <c r="F145" s="123" t="str">
        <f t="shared" si="2"/>
        <v>-</v>
      </c>
    </row>
    <row r="146" spans="1:6" s="3" customFormat="1">
      <c r="A146" s="251" t="s">
        <v>27</v>
      </c>
      <c r="B146" s="297" t="s">
        <v>4017</v>
      </c>
      <c r="C146" s="327">
        <v>135</v>
      </c>
      <c r="D146" s="92"/>
      <c r="E146" s="92"/>
      <c r="F146" s="123" t="str">
        <f t="shared" si="2"/>
        <v>-</v>
      </c>
    </row>
    <row r="147" spans="1:6" s="3" customFormat="1">
      <c r="A147" s="251" t="s">
        <v>28</v>
      </c>
      <c r="B147" s="296" t="s">
        <v>307</v>
      </c>
      <c r="C147" s="327">
        <v>136</v>
      </c>
      <c r="D147" s="92"/>
      <c r="E147" s="92"/>
      <c r="F147" s="123" t="str">
        <f t="shared" si="2"/>
        <v>-</v>
      </c>
    </row>
    <row r="148" spans="1:6" s="3" customFormat="1">
      <c r="A148" s="251"/>
      <c r="B148" s="293" t="s">
        <v>3972</v>
      </c>
      <c r="C148" s="327">
        <v>137</v>
      </c>
      <c r="D148" s="95">
        <f>SUM(D149:D150)</f>
        <v>0</v>
      </c>
      <c r="E148" s="95">
        <f>SUM(E149:E150)</f>
        <v>0</v>
      </c>
      <c r="F148" s="122" t="str">
        <f t="shared" si="2"/>
        <v>-</v>
      </c>
    </row>
    <row r="149" spans="1:6" s="3" customFormat="1">
      <c r="A149" s="251" t="s">
        <v>3473</v>
      </c>
      <c r="B149" s="293" t="s">
        <v>315</v>
      </c>
      <c r="C149" s="327">
        <v>138</v>
      </c>
      <c r="D149" s="92"/>
      <c r="E149" s="92"/>
      <c r="F149" s="123" t="str">
        <f t="shared" si="2"/>
        <v>-</v>
      </c>
    </row>
    <row r="150" spans="1:6" s="3" customFormat="1">
      <c r="A150" s="251" t="s">
        <v>3474</v>
      </c>
      <c r="B150" s="293" t="s">
        <v>555</v>
      </c>
      <c r="C150" s="327">
        <v>139</v>
      </c>
      <c r="D150" s="92"/>
      <c r="E150" s="92"/>
      <c r="F150" s="123" t="str">
        <f t="shared" si="2"/>
        <v>-</v>
      </c>
    </row>
    <row r="151" spans="1:6" s="3" customFormat="1">
      <c r="A151" s="251" t="s">
        <v>3475</v>
      </c>
      <c r="B151" s="293" t="s">
        <v>3476</v>
      </c>
      <c r="C151" s="327">
        <v>140</v>
      </c>
      <c r="D151" s="92"/>
      <c r="E151" s="92"/>
      <c r="F151" s="123" t="str">
        <f t="shared" si="2"/>
        <v>-</v>
      </c>
    </row>
    <row r="152" spans="1:6" s="3" customFormat="1">
      <c r="A152" s="251" t="s">
        <v>3477</v>
      </c>
      <c r="B152" s="293" t="s">
        <v>3973</v>
      </c>
      <c r="C152" s="327">
        <v>141</v>
      </c>
      <c r="D152" s="95">
        <f>SUM(D153:D155)+SUM(D163:D167)-D168</f>
        <v>516</v>
      </c>
      <c r="E152" s="95">
        <f>SUM(E153:E155)+SUM(E163:E167)-E168</f>
        <v>0</v>
      </c>
      <c r="F152" s="122">
        <f t="shared" si="2"/>
        <v>0</v>
      </c>
    </row>
    <row r="153" spans="1:6" s="3" customFormat="1">
      <c r="A153" s="251" t="s">
        <v>3478</v>
      </c>
      <c r="B153" s="293" t="s">
        <v>3479</v>
      </c>
      <c r="C153" s="327">
        <v>142</v>
      </c>
      <c r="D153" s="92"/>
      <c r="E153" s="92"/>
      <c r="F153" s="123" t="str">
        <f t="shared" si="2"/>
        <v>-</v>
      </c>
    </row>
    <row r="154" spans="1:6" s="3" customFormat="1">
      <c r="A154" s="251" t="s">
        <v>2074</v>
      </c>
      <c r="B154" s="296" t="s">
        <v>2075</v>
      </c>
      <c r="C154" s="327">
        <v>143</v>
      </c>
      <c r="D154" s="92"/>
      <c r="E154" s="92"/>
      <c r="F154" s="123" t="str">
        <f t="shared" si="2"/>
        <v>-</v>
      </c>
    </row>
    <row r="155" spans="1:6" s="3" customFormat="1" ht="24">
      <c r="A155" s="251" t="s">
        <v>4220</v>
      </c>
      <c r="B155" s="296" t="s">
        <v>3974</v>
      </c>
      <c r="C155" s="327">
        <v>144</v>
      </c>
      <c r="D155" s="95">
        <f>SUM(D156:D162)</f>
        <v>0</v>
      </c>
      <c r="E155" s="95">
        <f>SUM(E156:E162)</f>
        <v>0</v>
      </c>
      <c r="F155" s="122" t="str">
        <f t="shared" si="2"/>
        <v>-</v>
      </c>
    </row>
    <row r="156" spans="1:6" s="3" customFormat="1">
      <c r="A156" s="251" t="s">
        <v>1073</v>
      </c>
      <c r="B156" s="296" t="s">
        <v>1074</v>
      </c>
      <c r="C156" s="327">
        <v>145</v>
      </c>
      <c r="D156" s="92"/>
      <c r="E156" s="92"/>
      <c r="F156" s="123" t="str">
        <f t="shared" si="2"/>
        <v>-</v>
      </c>
    </row>
    <row r="157" spans="1:6" s="3" customFormat="1">
      <c r="A157" s="251" t="s">
        <v>1075</v>
      </c>
      <c r="B157" s="296" t="s">
        <v>2172</v>
      </c>
      <c r="C157" s="327">
        <v>146</v>
      </c>
      <c r="D157" s="92"/>
      <c r="E157" s="92"/>
      <c r="F157" s="123" t="str">
        <f t="shared" si="2"/>
        <v>-</v>
      </c>
    </row>
    <row r="158" spans="1:6" s="3" customFormat="1">
      <c r="A158" s="251" t="s">
        <v>2173</v>
      </c>
      <c r="B158" s="296" t="s">
        <v>2984</v>
      </c>
      <c r="C158" s="327">
        <v>147</v>
      </c>
      <c r="D158" s="92"/>
      <c r="E158" s="92"/>
      <c r="F158" s="123" t="str">
        <f t="shared" si="2"/>
        <v>-</v>
      </c>
    </row>
    <row r="159" spans="1:6" s="3" customFormat="1">
      <c r="A159" s="251" t="s">
        <v>2985</v>
      </c>
      <c r="B159" s="296" t="s">
        <v>2986</v>
      </c>
      <c r="C159" s="327">
        <v>148</v>
      </c>
      <c r="D159" s="92"/>
      <c r="E159" s="92"/>
      <c r="F159" s="123" t="str">
        <f t="shared" si="2"/>
        <v>-</v>
      </c>
    </row>
    <row r="160" spans="1:6" s="3" customFormat="1">
      <c r="A160" s="251" t="s">
        <v>2987</v>
      </c>
      <c r="B160" s="296" t="s">
        <v>2988</v>
      </c>
      <c r="C160" s="327">
        <v>149</v>
      </c>
      <c r="D160" s="92"/>
      <c r="E160" s="92"/>
      <c r="F160" s="123" t="str">
        <f t="shared" si="2"/>
        <v>-</v>
      </c>
    </row>
    <row r="161" spans="1:6" s="3" customFormat="1">
      <c r="A161" s="251" t="s">
        <v>2989</v>
      </c>
      <c r="B161" s="296" t="s">
        <v>3077</v>
      </c>
      <c r="C161" s="327">
        <v>150</v>
      </c>
      <c r="D161" s="92"/>
      <c r="E161" s="92"/>
      <c r="F161" s="123" t="str">
        <f t="shared" si="2"/>
        <v>-</v>
      </c>
    </row>
    <row r="162" spans="1:6" s="3" customFormat="1">
      <c r="A162" s="251" t="s">
        <v>3078</v>
      </c>
      <c r="B162" s="296" t="s">
        <v>3705</v>
      </c>
      <c r="C162" s="327">
        <v>151</v>
      </c>
      <c r="D162" s="92"/>
      <c r="E162" s="92"/>
      <c r="F162" s="123" t="str">
        <f t="shared" si="2"/>
        <v>-</v>
      </c>
    </row>
    <row r="163" spans="1:6" s="3" customFormat="1">
      <c r="A163" s="251" t="s">
        <v>2076</v>
      </c>
      <c r="B163" s="296" t="s">
        <v>300</v>
      </c>
      <c r="C163" s="327">
        <v>152</v>
      </c>
      <c r="D163" s="92"/>
      <c r="E163" s="92"/>
      <c r="F163" s="123" t="str">
        <f t="shared" si="2"/>
        <v>-</v>
      </c>
    </row>
    <row r="164" spans="1:6" s="3" customFormat="1">
      <c r="A164" s="251" t="s">
        <v>2855</v>
      </c>
      <c r="B164" s="297" t="s">
        <v>4221</v>
      </c>
      <c r="C164" s="327">
        <v>153</v>
      </c>
      <c r="D164" s="92"/>
      <c r="E164" s="92"/>
      <c r="F164" s="123" t="str">
        <f t="shared" si="2"/>
        <v>-</v>
      </c>
    </row>
    <row r="165" spans="1:6" s="3" customFormat="1">
      <c r="A165" s="251" t="s">
        <v>2856</v>
      </c>
      <c r="B165" s="296" t="s">
        <v>1884</v>
      </c>
      <c r="C165" s="327">
        <v>154</v>
      </c>
      <c r="D165" s="92">
        <v>516</v>
      </c>
      <c r="E165" s="92">
        <v>0</v>
      </c>
      <c r="F165" s="123">
        <f t="shared" si="2"/>
        <v>0</v>
      </c>
    </row>
    <row r="166" spans="1:6" s="3" customFormat="1">
      <c r="A166" s="251" t="s">
        <v>1885</v>
      </c>
      <c r="B166" s="296" t="s">
        <v>1886</v>
      </c>
      <c r="C166" s="327">
        <v>155</v>
      </c>
      <c r="D166" s="92"/>
      <c r="E166" s="92"/>
      <c r="F166" s="123" t="str">
        <f t="shared" si="2"/>
        <v>-</v>
      </c>
    </row>
    <row r="167" spans="1:6" s="3" customFormat="1">
      <c r="A167" s="251" t="s">
        <v>3485</v>
      </c>
      <c r="B167" s="296" t="s">
        <v>2268</v>
      </c>
      <c r="C167" s="327">
        <v>156</v>
      </c>
      <c r="D167" s="92"/>
      <c r="E167" s="92"/>
      <c r="F167" s="123" t="str">
        <f t="shared" si="2"/>
        <v>-</v>
      </c>
    </row>
    <row r="168" spans="1:6" s="3" customFormat="1">
      <c r="A168" s="251" t="s">
        <v>2857</v>
      </c>
      <c r="B168" s="296" t="s">
        <v>2858</v>
      </c>
      <c r="C168" s="327">
        <v>157</v>
      </c>
      <c r="D168" s="92"/>
      <c r="E168" s="92"/>
      <c r="F168" s="123" t="str">
        <f t="shared" si="2"/>
        <v>-</v>
      </c>
    </row>
    <row r="169" spans="1:6" s="3" customFormat="1">
      <c r="A169" s="251" t="s">
        <v>2859</v>
      </c>
      <c r="B169" s="296" t="s">
        <v>3975</v>
      </c>
      <c r="C169" s="327">
        <v>158</v>
      </c>
      <c r="D169" s="95">
        <f>SUM(D170:D173)-D174</f>
        <v>0</v>
      </c>
      <c r="E169" s="95">
        <f>SUM(E170:E173)-E174</f>
        <v>0</v>
      </c>
      <c r="F169" s="123" t="str">
        <f t="shared" si="2"/>
        <v>-</v>
      </c>
    </row>
    <row r="170" spans="1:6" s="3" customFormat="1">
      <c r="A170" s="251" t="s">
        <v>239</v>
      </c>
      <c r="B170" s="329" t="s">
        <v>244</v>
      </c>
      <c r="C170" s="330">
        <v>159</v>
      </c>
      <c r="D170" s="92"/>
      <c r="E170" s="92"/>
      <c r="F170" s="123" t="str">
        <f t="shared" si="2"/>
        <v>-</v>
      </c>
    </row>
    <row r="171" spans="1:6" s="3" customFormat="1">
      <c r="A171" s="251" t="s">
        <v>240</v>
      </c>
      <c r="B171" s="329" t="s">
        <v>245</v>
      </c>
      <c r="C171" s="330">
        <v>160</v>
      </c>
      <c r="D171" s="92"/>
      <c r="E171" s="92"/>
      <c r="F171" s="123" t="str">
        <f t="shared" si="2"/>
        <v>-</v>
      </c>
    </row>
    <row r="172" spans="1:6" s="3" customFormat="1">
      <c r="A172" s="251" t="s">
        <v>241</v>
      </c>
      <c r="B172" s="329" t="s">
        <v>246</v>
      </c>
      <c r="C172" s="330">
        <v>161</v>
      </c>
      <c r="D172" s="92"/>
      <c r="E172" s="92"/>
      <c r="F172" s="123" t="str">
        <f t="shared" si="2"/>
        <v>-</v>
      </c>
    </row>
    <row r="173" spans="1:6" s="3" customFormat="1">
      <c r="A173" s="251" t="s">
        <v>242</v>
      </c>
      <c r="B173" s="329" t="s">
        <v>247</v>
      </c>
      <c r="C173" s="330">
        <v>162</v>
      </c>
      <c r="D173" s="92"/>
      <c r="E173" s="92"/>
      <c r="F173" s="123" t="str">
        <f t="shared" si="2"/>
        <v>-</v>
      </c>
    </row>
    <row r="174" spans="1:6" s="3" customFormat="1">
      <c r="A174" s="251" t="s">
        <v>243</v>
      </c>
      <c r="B174" s="329" t="s">
        <v>248</v>
      </c>
      <c r="C174" s="330">
        <v>163</v>
      </c>
      <c r="D174" s="92"/>
      <c r="E174" s="92"/>
      <c r="F174" s="123" t="str">
        <f t="shared" si="2"/>
        <v>-</v>
      </c>
    </row>
    <row r="175" spans="1:6" s="3" customFormat="1">
      <c r="A175" s="251" t="s">
        <v>2861</v>
      </c>
      <c r="B175" s="293" t="s">
        <v>3976</v>
      </c>
      <c r="C175" s="327">
        <v>164</v>
      </c>
      <c r="D175" s="95">
        <f>SUM(D176:D178)</f>
        <v>260325</v>
      </c>
      <c r="E175" s="95">
        <f>SUM(E176:E178)</f>
        <v>238827</v>
      </c>
      <c r="F175" s="122">
        <f t="shared" si="2"/>
        <v>91.741861135119564</v>
      </c>
    </row>
    <row r="176" spans="1:6" s="3" customFormat="1">
      <c r="A176" s="251" t="s">
        <v>3157</v>
      </c>
      <c r="B176" s="293" t="s">
        <v>3977</v>
      </c>
      <c r="C176" s="327">
        <v>165</v>
      </c>
      <c r="D176" s="92"/>
      <c r="E176" s="92"/>
      <c r="F176" s="123" t="str">
        <f t="shared" si="2"/>
        <v>-</v>
      </c>
    </row>
    <row r="177" spans="1:6" s="3" customFormat="1">
      <c r="A177" s="251" t="s">
        <v>2862</v>
      </c>
      <c r="B177" s="293" t="s">
        <v>2863</v>
      </c>
      <c r="C177" s="327">
        <v>166</v>
      </c>
      <c r="D177" s="92"/>
      <c r="E177" s="92"/>
      <c r="F177" s="123" t="str">
        <f t="shared" si="2"/>
        <v>-</v>
      </c>
    </row>
    <row r="178" spans="1:6" s="3" customFormat="1">
      <c r="A178" s="251" t="s">
        <v>3706</v>
      </c>
      <c r="B178" s="293" t="s">
        <v>3707</v>
      </c>
      <c r="C178" s="327">
        <v>167</v>
      </c>
      <c r="D178" s="92">
        <v>260325</v>
      </c>
      <c r="E178" s="92">
        <v>238827</v>
      </c>
      <c r="F178" s="123">
        <f t="shared" si="2"/>
        <v>91.741861135119564</v>
      </c>
    </row>
    <row r="179" spans="1:6" s="3" customFormat="1">
      <c r="A179" s="251"/>
      <c r="B179" s="293" t="s">
        <v>3978</v>
      </c>
      <c r="C179" s="327">
        <v>168</v>
      </c>
      <c r="D179" s="95">
        <f>D180+D240</f>
        <v>2286433</v>
      </c>
      <c r="E179" s="95">
        <f>E180+E240</f>
        <v>2602398</v>
      </c>
      <c r="F179" s="122">
        <f t="shared" si="2"/>
        <v>113.81912349935467</v>
      </c>
    </row>
    <row r="180" spans="1:6" s="3" customFormat="1">
      <c r="A180" s="251" t="s">
        <v>2864</v>
      </c>
      <c r="B180" s="293" t="s">
        <v>3979</v>
      </c>
      <c r="C180" s="327">
        <v>169</v>
      </c>
      <c r="D180" s="95">
        <f>D181+D192+D193+D209+D237</f>
        <v>286200</v>
      </c>
      <c r="E180" s="95">
        <f>E181+E192+E193+E209+E237</f>
        <v>368617</v>
      </c>
      <c r="F180" s="122">
        <f t="shared" si="2"/>
        <v>128.79699510831585</v>
      </c>
    </row>
    <row r="181" spans="1:6" s="3" customFormat="1">
      <c r="A181" s="251" t="s">
        <v>524</v>
      </c>
      <c r="B181" s="293" t="s">
        <v>3980</v>
      </c>
      <c r="C181" s="327">
        <v>170</v>
      </c>
      <c r="D181" s="95">
        <f>SUM(D182:D184)+SUM(D188:D191)</f>
        <v>286200</v>
      </c>
      <c r="E181" s="95">
        <f>SUM(E182:E184)+SUM(E188:E191)</f>
        <v>357199</v>
      </c>
      <c r="F181" s="122">
        <f t="shared" si="2"/>
        <v>124.80747728860936</v>
      </c>
    </row>
    <row r="182" spans="1:6" s="3" customFormat="1">
      <c r="A182" s="251" t="s">
        <v>525</v>
      </c>
      <c r="B182" s="293" t="s">
        <v>526</v>
      </c>
      <c r="C182" s="327">
        <v>171</v>
      </c>
      <c r="D182" s="92">
        <v>254786</v>
      </c>
      <c r="E182" s="92">
        <v>334262</v>
      </c>
      <c r="F182" s="123">
        <f t="shared" si="2"/>
        <v>131.19323667705447</v>
      </c>
    </row>
    <row r="183" spans="1:6" s="3" customFormat="1">
      <c r="A183" s="251" t="s">
        <v>527</v>
      </c>
      <c r="B183" s="293" t="s">
        <v>528</v>
      </c>
      <c r="C183" s="327">
        <v>172</v>
      </c>
      <c r="D183" s="92">
        <v>31201</v>
      </c>
      <c r="E183" s="92">
        <v>22353</v>
      </c>
      <c r="F183" s="123">
        <f t="shared" si="2"/>
        <v>71.641934553379699</v>
      </c>
    </row>
    <row r="184" spans="1:6" s="3" customFormat="1">
      <c r="A184" s="251" t="s">
        <v>529</v>
      </c>
      <c r="B184" s="296" t="s">
        <v>3981</v>
      </c>
      <c r="C184" s="327">
        <v>173</v>
      </c>
      <c r="D184" s="95">
        <f>SUM(D185:D187)</f>
        <v>213</v>
      </c>
      <c r="E184" s="95">
        <f>SUM(E185:E187)</f>
        <v>144</v>
      </c>
      <c r="F184" s="122">
        <f t="shared" si="2"/>
        <v>67.605633802816897</v>
      </c>
    </row>
    <row r="185" spans="1:6" s="3" customFormat="1">
      <c r="A185" s="251" t="s">
        <v>3245</v>
      </c>
      <c r="B185" s="293" t="s">
        <v>3246</v>
      </c>
      <c r="C185" s="327">
        <v>174</v>
      </c>
      <c r="D185" s="92"/>
      <c r="E185" s="92"/>
      <c r="F185" s="123" t="str">
        <f t="shared" si="2"/>
        <v>-</v>
      </c>
    </row>
    <row r="186" spans="1:6" s="3" customFormat="1">
      <c r="A186" s="251" t="s">
        <v>3247</v>
      </c>
      <c r="B186" s="293" t="s">
        <v>1966</v>
      </c>
      <c r="C186" s="327">
        <v>175</v>
      </c>
      <c r="D186" s="92"/>
      <c r="E186" s="92"/>
      <c r="F186" s="123" t="str">
        <f t="shared" si="2"/>
        <v>-</v>
      </c>
    </row>
    <row r="187" spans="1:6" s="3" customFormat="1">
      <c r="A187" s="251" t="s">
        <v>1967</v>
      </c>
      <c r="B187" s="293" t="s">
        <v>1968</v>
      </c>
      <c r="C187" s="327">
        <v>176</v>
      </c>
      <c r="D187" s="92">
        <v>213</v>
      </c>
      <c r="E187" s="92">
        <v>144</v>
      </c>
      <c r="F187" s="123">
        <f t="shared" si="2"/>
        <v>67.605633802816897</v>
      </c>
    </row>
    <row r="188" spans="1:6" s="3" customFormat="1">
      <c r="A188" s="251" t="s">
        <v>531</v>
      </c>
      <c r="B188" s="296" t="s">
        <v>532</v>
      </c>
      <c r="C188" s="327">
        <v>177</v>
      </c>
      <c r="D188" s="92"/>
      <c r="E188" s="92"/>
      <c r="F188" s="123" t="str">
        <f t="shared" si="2"/>
        <v>-</v>
      </c>
    </row>
    <row r="189" spans="1:6" s="3" customFormat="1">
      <c r="A189" s="251" t="s">
        <v>533</v>
      </c>
      <c r="B189" s="296" t="s">
        <v>534</v>
      </c>
      <c r="C189" s="327">
        <v>178</v>
      </c>
      <c r="D189" s="92">
        <v>0</v>
      </c>
      <c r="E189" s="92">
        <v>440</v>
      </c>
      <c r="F189" s="123" t="str">
        <f t="shared" si="2"/>
        <v>-</v>
      </c>
    </row>
    <row r="190" spans="1:6" s="3" customFormat="1">
      <c r="A190" s="251" t="s">
        <v>535</v>
      </c>
      <c r="B190" s="296" t="s">
        <v>3391</v>
      </c>
      <c r="C190" s="327">
        <v>179</v>
      </c>
      <c r="D190" s="92"/>
      <c r="E190" s="92"/>
      <c r="F190" s="123" t="str">
        <f t="shared" si="2"/>
        <v>-</v>
      </c>
    </row>
    <row r="191" spans="1:6" s="3" customFormat="1">
      <c r="A191" s="251" t="s">
        <v>536</v>
      </c>
      <c r="B191" s="296" t="s">
        <v>2152</v>
      </c>
      <c r="C191" s="327">
        <v>180</v>
      </c>
      <c r="D191" s="92">
        <v>0</v>
      </c>
      <c r="E191" s="92">
        <v>0</v>
      </c>
      <c r="F191" s="123" t="str">
        <f t="shared" si="2"/>
        <v>-</v>
      </c>
    </row>
    <row r="192" spans="1:6" s="3" customFormat="1">
      <c r="A192" s="251" t="s">
        <v>2153</v>
      </c>
      <c r="B192" s="293" t="s">
        <v>2154</v>
      </c>
      <c r="C192" s="327">
        <v>181</v>
      </c>
      <c r="D192" s="92">
        <v>0</v>
      </c>
      <c r="E192" s="92">
        <v>11418</v>
      </c>
      <c r="F192" s="123" t="str">
        <f t="shared" si="2"/>
        <v>-</v>
      </c>
    </row>
    <row r="193" spans="1:6" s="3" customFormat="1">
      <c r="A193" s="251" t="s">
        <v>2155</v>
      </c>
      <c r="B193" s="293" t="s">
        <v>3982</v>
      </c>
      <c r="C193" s="327">
        <v>182</v>
      </c>
      <c r="D193" s="95">
        <f>D194+D201-D208</f>
        <v>0</v>
      </c>
      <c r="E193" s="95">
        <f>E194+E201-E208</f>
        <v>0</v>
      </c>
      <c r="F193" s="122" t="str">
        <f t="shared" si="2"/>
        <v>-</v>
      </c>
    </row>
    <row r="194" spans="1:6" s="3" customFormat="1">
      <c r="A194" s="251"/>
      <c r="B194" s="293" t="s">
        <v>3983</v>
      </c>
      <c r="C194" s="327">
        <v>183</v>
      </c>
      <c r="D194" s="95">
        <f>SUM(D195:D200)</f>
        <v>0</v>
      </c>
      <c r="E194" s="95">
        <f>SUM(E195:E200)</f>
        <v>0</v>
      </c>
      <c r="F194" s="122" t="str">
        <f t="shared" si="2"/>
        <v>-</v>
      </c>
    </row>
    <row r="195" spans="1:6" s="3" customFormat="1">
      <c r="A195" s="251" t="s">
        <v>2156</v>
      </c>
      <c r="B195" s="293" t="s">
        <v>2157</v>
      </c>
      <c r="C195" s="327">
        <v>184</v>
      </c>
      <c r="D195" s="92"/>
      <c r="E195" s="92"/>
      <c r="F195" s="123" t="str">
        <f t="shared" si="2"/>
        <v>-</v>
      </c>
    </row>
    <row r="196" spans="1:6" s="3" customFormat="1">
      <c r="A196" s="251" t="s">
        <v>2682</v>
      </c>
      <c r="B196" s="293" t="s">
        <v>2683</v>
      </c>
      <c r="C196" s="327">
        <v>185</v>
      </c>
      <c r="D196" s="92"/>
      <c r="E196" s="92"/>
      <c r="F196" s="123" t="str">
        <f t="shared" si="2"/>
        <v>-</v>
      </c>
    </row>
    <row r="197" spans="1:6" s="3" customFormat="1">
      <c r="A197" s="251" t="s">
        <v>2684</v>
      </c>
      <c r="B197" s="293" t="s">
        <v>2685</v>
      </c>
      <c r="C197" s="327">
        <v>186</v>
      </c>
      <c r="D197" s="92"/>
      <c r="E197" s="92"/>
      <c r="F197" s="123" t="str">
        <f t="shared" si="2"/>
        <v>-</v>
      </c>
    </row>
    <row r="198" spans="1:6" s="3" customFormat="1">
      <c r="A198" s="251" t="s">
        <v>2686</v>
      </c>
      <c r="B198" s="293" t="s">
        <v>2687</v>
      </c>
      <c r="C198" s="327">
        <v>187</v>
      </c>
      <c r="D198" s="92"/>
      <c r="E198" s="92"/>
      <c r="F198" s="123" t="str">
        <f t="shared" si="2"/>
        <v>-</v>
      </c>
    </row>
    <row r="199" spans="1:6" s="3" customFormat="1">
      <c r="A199" s="251" t="s">
        <v>2688</v>
      </c>
      <c r="B199" s="293" t="s">
        <v>2689</v>
      </c>
      <c r="C199" s="327">
        <v>188</v>
      </c>
      <c r="D199" s="92"/>
      <c r="E199" s="92"/>
      <c r="F199" s="123" t="str">
        <f t="shared" si="2"/>
        <v>-</v>
      </c>
    </row>
    <row r="200" spans="1:6" s="3" customFormat="1">
      <c r="A200" s="251" t="s">
        <v>2690</v>
      </c>
      <c r="B200" s="293" t="s">
        <v>2691</v>
      </c>
      <c r="C200" s="327">
        <v>189</v>
      </c>
      <c r="D200" s="92"/>
      <c r="E200" s="92"/>
      <c r="F200" s="123" t="str">
        <f t="shared" si="2"/>
        <v>-</v>
      </c>
    </row>
    <row r="201" spans="1:6" s="3" customFormat="1">
      <c r="A201" s="251"/>
      <c r="B201" s="293" t="s">
        <v>3984</v>
      </c>
      <c r="C201" s="327">
        <v>190</v>
      </c>
      <c r="D201" s="95">
        <f>SUM(D202:D207)</f>
        <v>0</v>
      </c>
      <c r="E201" s="95">
        <f>SUM(E202:E207)</f>
        <v>0</v>
      </c>
      <c r="F201" s="122" t="str">
        <f t="shared" si="2"/>
        <v>-</v>
      </c>
    </row>
    <row r="202" spans="1:6" s="3" customFormat="1">
      <c r="A202" s="251" t="s">
        <v>2692</v>
      </c>
      <c r="B202" s="293" t="s">
        <v>2157</v>
      </c>
      <c r="C202" s="327">
        <v>191</v>
      </c>
      <c r="D202" s="92"/>
      <c r="E202" s="92"/>
      <c r="F202" s="123" t="str">
        <f t="shared" si="2"/>
        <v>-</v>
      </c>
    </row>
    <row r="203" spans="1:6" s="3" customFormat="1">
      <c r="A203" s="251" t="s">
        <v>2693</v>
      </c>
      <c r="B203" s="296" t="s">
        <v>2683</v>
      </c>
      <c r="C203" s="327">
        <v>192</v>
      </c>
      <c r="D203" s="92"/>
      <c r="E203" s="92"/>
      <c r="F203" s="123" t="str">
        <f t="shared" si="2"/>
        <v>-</v>
      </c>
    </row>
    <row r="204" spans="1:6" s="3" customFormat="1">
      <c r="A204" s="251" t="s">
        <v>2694</v>
      </c>
      <c r="B204" s="296" t="s">
        <v>2685</v>
      </c>
      <c r="C204" s="327">
        <v>193</v>
      </c>
      <c r="D204" s="92"/>
      <c r="E204" s="92"/>
      <c r="F204" s="123" t="str">
        <f t="shared" si="2"/>
        <v>-</v>
      </c>
    </row>
    <row r="205" spans="1:6" s="3" customFormat="1">
      <c r="A205" s="251" t="s">
        <v>2695</v>
      </c>
      <c r="B205" s="296" t="s">
        <v>2687</v>
      </c>
      <c r="C205" s="327">
        <v>194</v>
      </c>
      <c r="D205" s="92"/>
      <c r="E205" s="92"/>
      <c r="F205" s="123" t="str">
        <f t="shared" si="2"/>
        <v>-</v>
      </c>
    </row>
    <row r="206" spans="1:6" s="3" customFormat="1">
      <c r="A206" s="251" t="s">
        <v>2696</v>
      </c>
      <c r="B206" s="296" t="s">
        <v>2689</v>
      </c>
      <c r="C206" s="327">
        <v>195</v>
      </c>
      <c r="D206" s="92"/>
      <c r="E206" s="92"/>
      <c r="F206" s="123" t="str">
        <f t="shared" si="2"/>
        <v>-</v>
      </c>
    </row>
    <row r="207" spans="1:6" s="3" customFormat="1">
      <c r="A207" s="251" t="s">
        <v>2697</v>
      </c>
      <c r="B207" s="296" t="s">
        <v>2691</v>
      </c>
      <c r="C207" s="327">
        <v>196</v>
      </c>
      <c r="D207" s="92"/>
      <c r="E207" s="92"/>
      <c r="F207" s="123" t="str">
        <f t="shared" si="2"/>
        <v>-</v>
      </c>
    </row>
    <row r="208" spans="1:6" s="3" customFormat="1">
      <c r="A208" s="251" t="s">
        <v>2698</v>
      </c>
      <c r="B208" s="293" t="s">
        <v>2699</v>
      </c>
      <c r="C208" s="327">
        <v>197</v>
      </c>
      <c r="D208" s="92"/>
      <c r="E208" s="92"/>
      <c r="F208" s="123" t="str">
        <f t="shared" si="2"/>
        <v>-</v>
      </c>
    </row>
    <row r="209" spans="1:6" s="3" customFormat="1">
      <c r="A209" s="251" t="s">
        <v>2700</v>
      </c>
      <c r="B209" s="293" t="s">
        <v>3985</v>
      </c>
      <c r="C209" s="327">
        <v>198</v>
      </c>
      <c r="D209" s="95">
        <f>D210+D227</f>
        <v>0</v>
      </c>
      <c r="E209" s="95">
        <f>E210+E227</f>
        <v>0</v>
      </c>
      <c r="F209" s="122" t="str">
        <f t="shared" si="2"/>
        <v>-</v>
      </c>
    </row>
    <row r="210" spans="1:6" s="3" customFormat="1">
      <c r="A210" s="251"/>
      <c r="B210" s="293" t="s">
        <v>3986</v>
      </c>
      <c r="C210" s="327">
        <v>199</v>
      </c>
      <c r="D210" s="95">
        <f>SUM(D211:D226)</f>
        <v>0</v>
      </c>
      <c r="E210" s="95">
        <f>SUM(E211:E226)</f>
        <v>0</v>
      </c>
      <c r="F210" s="122" t="str">
        <f t="shared" ref="F210:F262" si="3">IF(D210&gt;0,IF(E210/D210&gt;=100,"&gt;&gt;100",E210/D210*100),"-")</f>
        <v>-</v>
      </c>
    </row>
    <row r="211" spans="1:6" s="3" customFormat="1">
      <c r="A211" s="251" t="s">
        <v>3392</v>
      </c>
      <c r="B211" s="293" t="s">
        <v>3393</v>
      </c>
      <c r="C211" s="327">
        <v>200</v>
      </c>
      <c r="D211" s="92"/>
      <c r="E211" s="92"/>
      <c r="F211" s="123" t="str">
        <f t="shared" si="3"/>
        <v>-</v>
      </c>
    </row>
    <row r="212" spans="1:6" s="3" customFormat="1">
      <c r="A212" s="251" t="s">
        <v>3394</v>
      </c>
      <c r="B212" s="296" t="s">
        <v>3395</v>
      </c>
      <c r="C212" s="327">
        <v>201</v>
      </c>
      <c r="D212" s="92"/>
      <c r="E212" s="92"/>
      <c r="F212" s="123" t="str">
        <f t="shared" si="3"/>
        <v>-</v>
      </c>
    </row>
    <row r="213" spans="1:6" s="3" customFormat="1">
      <c r="A213" s="251" t="s">
        <v>3396</v>
      </c>
      <c r="B213" s="296" t="s">
        <v>3397</v>
      </c>
      <c r="C213" s="327">
        <v>202</v>
      </c>
      <c r="D213" s="92"/>
      <c r="E213" s="92"/>
      <c r="F213" s="123" t="str">
        <f t="shared" si="3"/>
        <v>-</v>
      </c>
    </row>
    <row r="214" spans="1:6" s="3" customFormat="1">
      <c r="A214" s="251" t="s">
        <v>2701</v>
      </c>
      <c r="B214" s="296" t="s">
        <v>3398</v>
      </c>
      <c r="C214" s="327">
        <v>203</v>
      </c>
      <c r="D214" s="92"/>
      <c r="E214" s="92"/>
      <c r="F214" s="123" t="str">
        <f t="shared" si="3"/>
        <v>-</v>
      </c>
    </row>
    <row r="215" spans="1:6" s="3" customFormat="1">
      <c r="A215" s="251" t="s">
        <v>3399</v>
      </c>
      <c r="B215" s="296" t="s">
        <v>878</v>
      </c>
      <c r="C215" s="327">
        <v>204</v>
      </c>
      <c r="D215" s="92"/>
      <c r="E215" s="92"/>
      <c r="F215" s="123" t="str">
        <f t="shared" si="3"/>
        <v>-</v>
      </c>
    </row>
    <row r="216" spans="1:6" s="3" customFormat="1">
      <c r="A216" s="251" t="s">
        <v>3400</v>
      </c>
      <c r="B216" s="296" t="s">
        <v>825</v>
      </c>
      <c r="C216" s="327">
        <v>205</v>
      </c>
      <c r="D216" s="92"/>
      <c r="E216" s="92"/>
      <c r="F216" s="123" t="str">
        <f t="shared" si="3"/>
        <v>-</v>
      </c>
    </row>
    <row r="217" spans="1:6" s="3" customFormat="1">
      <c r="A217" s="251" t="s">
        <v>2277</v>
      </c>
      <c r="B217" s="296" t="s">
        <v>2278</v>
      </c>
      <c r="C217" s="327">
        <v>206</v>
      </c>
      <c r="D217" s="92"/>
      <c r="E217" s="92"/>
      <c r="F217" s="123" t="str">
        <f t="shared" si="3"/>
        <v>-</v>
      </c>
    </row>
    <row r="218" spans="1:6" s="3" customFormat="1">
      <c r="A218" s="251" t="s">
        <v>2279</v>
      </c>
      <c r="B218" s="296" t="s">
        <v>2280</v>
      </c>
      <c r="C218" s="327">
        <v>207</v>
      </c>
      <c r="D218" s="92"/>
      <c r="E218" s="92"/>
      <c r="F218" s="123" t="str">
        <f t="shared" si="3"/>
        <v>-</v>
      </c>
    </row>
    <row r="219" spans="1:6" s="3" customFormat="1">
      <c r="A219" s="251" t="s">
        <v>2281</v>
      </c>
      <c r="B219" s="296" t="s">
        <v>2282</v>
      </c>
      <c r="C219" s="327">
        <v>208</v>
      </c>
      <c r="D219" s="92"/>
      <c r="E219" s="92"/>
      <c r="F219" s="123" t="str">
        <f t="shared" si="3"/>
        <v>-</v>
      </c>
    </row>
    <row r="220" spans="1:6" s="3" customFormat="1">
      <c r="A220" s="251" t="s">
        <v>2283</v>
      </c>
      <c r="B220" s="296" t="s">
        <v>2284</v>
      </c>
      <c r="C220" s="327">
        <v>209</v>
      </c>
      <c r="D220" s="92"/>
      <c r="E220" s="92"/>
      <c r="F220" s="123" t="str">
        <f t="shared" si="3"/>
        <v>-</v>
      </c>
    </row>
    <row r="221" spans="1:6" s="3" customFormat="1">
      <c r="A221" s="251" t="s">
        <v>2912</v>
      </c>
      <c r="B221" s="296" t="s">
        <v>4274</v>
      </c>
      <c r="C221" s="327">
        <v>210</v>
      </c>
      <c r="D221" s="92"/>
      <c r="E221" s="92"/>
      <c r="F221" s="123" t="str">
        <f t="shared" si="3"/>
        <v>-</v>
      </c>
    </row>
    <row r="222" spans="1:6" s="3" customFormat="1">
      <c r="A222" s="251" t="s">
        <v>2405</v>
      </c>
      <c r="B222" s="296" t="s">
        <v>3939</v>
      </c>
      <c r="C222" s="327">
        <v>211</v>
      </c>
      <c r="D222" s="92"/>
      <c r="E222" s="92"/>
      <c r="F222" s="123" t="str">
        <f t="shared" si="3"/>
        <v>-</v>
      </c>
    </row>
    <row r="223" spans="1:6" s="3" customFormat="1">
      <c r="A223" s="251" t="s">
        <v>3940</v>
      </c>
      <c r="B223" s="296" t="s">
        <v>3941</v>
      </c>
      <c r="C223" s="327">
        <v>212</v>
      </c>
      <c r="D223" s="92"/>
      <c r="E223" s="92"/>
      <c r="F223" s="123" t="str">
        <f t="shared" si="3"/>
        <v>-</v>
      </c>
    </row>
    <row r="224" spans="1:6" s="3" customFormat="1">
      <c r="A224" s="251" t="s">
        <v>3942</v>
      </c>
      <c r="B224" s="296" t="s">
        <v>1922</v>
      </c>
      <c r="C224" s="327">
        <v>213</v>
      </c>
      <c r="D224" s="92"/>
      <c r="E224" s="92"/>
      <c r="F224" s="123" t="str">
        <f t="shared" si="3"/>
        <v>-</v>
      </c>
    </row>
    <row r="225" spans="1:6" s="3" customFormat="1">
      <c r="A225" s="251" t="s">
        <v>1923</v>
      </c>
      <c r="B225" s="296" t="s">
        <v>1924</v>
      </c>
      <c r="C225" s="327">
        <v>214</v>
      </c>
      <c r="D225" s="92"/>
      <c r="E225" s="92"/>
      <c r="F225" s="123" t="str">
        <f t="shared" si="3"/>
        <v>-</v>
      </c>
    </row>
    <row r="226" spans="1:6" s="3" customFormat="1">
      <c r="A226" s="251" t="s">
        <v>1925</v>
      </c>
      <c r="B226" s="297" t="s">
        <v>3655</v>
      </c>
      <c r="C226" s="327">
        <v>215</v>
      </c>
      <c r="D226" s="92"/>
      <c r="E226" s="92"/>
      <c r="F226" s="123" t="str">
        <f t="shared" si="3"/>
        <v>-</v>
      </c>
    </row>
    <row r="227" spans="1:6" s="3" customFormat="1">
      <c r="A227" s="251"/>
      <c r="B227" s="293" t="s">
        <v>3987</v>
      </c>
      <c r="C227" s="327">
        <v>216</v>
      </c>
      <c r="D227" s="95">
        <f>SUM(D228:D236)</f>
        <v>0</v>
      </c>
      <c r="E227" s="95">
        <f>SUM(E228:E236)</f>
        <v>0</v>
      </c>
      <c r="F227" s="122" t="str">
        <f t="shared" si="3"/>
        <v>-</v>
      </c>
    </row>
    <row r="228" spans="1:6" s="3" customFormat="1">
      <c r="A228" s="251" t="s">
        <v>3656</v>
      </c>
      <c r="B228" s="296" t="s">
        <v>3657</v>
      </c>
      <c r="C228" s="327">
        <v>217</v>
      </c>
      <c r="D228" s="92"/>
      <c r="E228" s="92"/>
      <c r="F228" s="123" t="str">
        <f t="shared" si="3"/>
        <v>-</v>
      </c>
    </row>
    <row r="229" spans="1:6" s="3" customFormat="1">
      <c r="A229" s="251" t="s">
        <v>3658</v>
      </c>
      <c r="B229" s="296" t="s">
        <v>3659</v>
      </c>
      <c r="C229" s="327">
        <v>218</v>
      </c>
      <c r="D229" s="92"/>
      <c r="E229" s="92"/>
      <c r="F229" s="123" t="str">
        <f t="shared" si="3"/>
        <v>-</v>
      </c>
    </row>
    <row r="230" spans="1:6" s="3" customFormat="1">
      <c r="A230" s="251">
        <v>2615</v>
      </c>
      <c r="B230" s="296" t="s">
        <v>3660</v>
      </c>
      <c r="C230" s="327">
        <v>219</v>
      </c>
      <c r="D230" s="92"/>
      <c r="E230" s="92"/>
      <c r="F230" s="123" t="str">
        <f t="shared" si="3"/>
        <v>-</v>
      </c>
    </row>
    <row r="231" spans="1:6" s="3" customFormat="1">
      <c r="A231" s="251">
        <v>2616</v>
      </c>
      <c r="B231" s="296" t="s">
        <v>3661</v>
      </c>
      <c r="C231" s="327">
        <v>220</v>
      </c>
      <c r="D231" s="92"/>
      <c r="E231" s="92"/>
      <c r="F231" s="123" t="str">
        <f t="shared" si="3"/>
        <v>-</v>
      </c>
    </row>
    <row r="232" spans="1:6" s="3" customFormat="1">
      <c r="A232" s="251">
        <v>2646</v>
      </c>
      <c r="B232" s="296" t="s">
        <v>3662</v>
      </c>
      <c r="C232" s="327">
        <v>221</v>
      </c>
      <c r="D232" s="92"/>
      <c r="E232" s="92"/>
      <c r="F232" s="123" t="str">
        <f t="shared" si="3"/>
        <v>-</v>
      </c>
    </row>
    <row r="233" spans="1:6" s="3" customFormat="1">
      <c r="A233" s="251">
        <v>2647</v>
      </c>
      <c r="B233" s="296" t="s">
        <v>3663</v>
      </c>
      <c r="C233" s="327">
        <v>222</v>
      </c>
      <c r="D233" s="92"/>
      <c r="E233" s="92"/>
      <c r="F233" s="123" t="str">
        <f t="shared" si="3"/>
        <v>-</v>
      </c>
    </row>
    <row r="234" spans="1:6" s="3" customFormat="1">
      <c r="A234" s="251">
        <v>2648</v>
      </c>
      <c r="B234" s="296" t="s">
        <v>3698</v>
      </c>
      <c r="C234" s="327">
        <v>223</v>
      </c>
      <c r="D234" s="92"/>
      <c r="E234" s="92"/>
      <c r="F234" s="123" t="str">
        <f t="shared" si="3"/>
        <v>-</v>
      </c>
    </row>
    <row r="235" spans="1:6" s="3" customFormat="1">
      <c r="A235" s="251">
        <v>2655</v>
      </c>
      <c r="B235" s="296" t="s">
        <v>3699</v>
      </c>
      <c r="C235" s="327">
        <v>224</v>
      </c>
      <c r="D235" s="92"/>
      <c r="E235" s="92"/>
      <c r="F235" s="123" t="str">
        <f t="shared" si="3"/>
        <v>-</v>
      </c>
    </row>
    <row r="236" spans="1:6" s="3" customFormat="1">
      <c r="A236" s="251">
        <v>2656</v>
      </c>
      <c r="B236" s="296" t="s">
        <v>3700</v>
      </c>
      <c r="C236" s="327">
        <v>225</v>
      </c>
      <c r="D236" s="92"/>
      <c r="E236" s="92"/>
      <c r="F236" s="123" t="str">
        <f t="shared" si="3"/>
        <v>-</v>
      </c>
    </row>
    <row r="237" spans="1:6" s="3" customFormat="1">
      <c r="A237" s="251" t="s">
        <v>2769</v>
      </c>
      <c r="B237" s="293" t="s">
        <v>3988</v>
      </c>
      <c r="C237" s="327">
        <v>226</v>
      </c>
      <c r="D237" s="95">
        <f>SUM(D238:D239)</f>
        <v>0</v>
      </c>
      <c r="E237" s="95">
        <f>SUM(E238:E239)</f>
        <v>0</v>
      </c>
      <c r="F237" s="122" t="str">
        <f t="shared" si="3"/>
        <v>-</v>
      </c>
    </row>
    <row r="238" spans="1:6" s="3" customFormat="1">
      <c r="A238" s="251" t="s">
        <v>2770</v>
      </c>
      <c r="B238" s="293" t="s">
        <v>2771</v>
      </c>
      <c r="C238" s="327">
        <v>227</v>
      </c>
      <c r="D238" s="92"/>
      <c r="E238" s="92"/>
      <c r="F238" s="123" t="str">
        <f t="shared" si="3"/>
        <v>-</v>
      </c>
    </row>
    <row r="239" spans="1:6" s="3" customFormat="1">
      <c r="A239" s="251" t="s">
        <v>2772</v>
      </c>
      <c r="B239" s="293" t="s">
        <v>2773</v>
      </c>
      <c r="C239" s="327">
        <v>228</v>
      </c>
      <c r="D239" s="92"/>
      <c r="E239" s="92"/>
      <c r="F239" s="123" t="str">
        <f t="shared" si="3"/>
        <v>-</v>
      </c>
    </row>
    <row r="240" spans="1:6" s="3" customFormat="1">
      <c r="A240" s="251" t="s">
        <v>2774</v>
      </c>
      <c r="B240" s="293" t="s">
        <v>3989</v>
      </c>
      <c r="C240" s="327">
        <v>229</v>
      </c>
      <c r="D240" s="95">
        <f>+D241+D249-D253+D257+D258+D259</f>
        <v>2000233</v>
      </c>
      <c r="E240" s="95">
        <f>+E241+E249-E253+E257+E258+E259</f>
        <v>2233781</v>
      </c>
      <c r="F240" s="122">
        <f t="shared" si="3"/>
        <v>111.67603974137012</v>
      </c>
    </row>
    <row r="241" spans="1:6" s="3" customFormat="1">
      <c r="A241" s="251" t="s">
        <v>1788</v>
      </c>
      <c r="B241" s="293" t="s">
        <v>3990</v>
      </c>
      <c r="C241" s="327">
        <v>230</v>
      </c>
      <c r="D241" s="95">
        <f>D242-D245</f>
        <v>1883482</v>
      </c>
      <c r="E241" s="95">
        <f>E242-E245</f>
        <v>1979862</v>
      </c>
      <c r="F241" s="122">
        <f t="shared" si="3"/>
        <v>105.11711818854654</v>
      </c>
    </row>
    <row r="242" spans="1:6" s="3" customFormat="1">
      <c r="A242" s="251" t="s">
        <v>1789</v>
      </c>
      <c r="B242" s="293" t="s">
        <v>3991</v>
      </c>
      <c r="C242" s="327">
        <v>231</v>
      </c>
      <c r="D242" s="95">
        <f>SUM(D243:D244)</f>
        <v>1883482</v>
      </c>
      <c r="E242" s="95">
        <f>SUM(E243:E244)</f>
        <v>1979862</v>
      </c>
      <c r="F242" s="122">
        <f t="shared" si="3"/>
        <v>105.11711818854654</v>
      </c>
    </row>
    <row r="243" spans="1:6" s="3" customFormat="1">
      <c r="A243" s="251" t="s">
        <v>1790</v>
      </c>
      <c r="B243" s="293" t="s">
        <v>1791</v>
      </c>
      <c r="C243" s="327">
        <v>232</v>
      </c>
      <c r="D243" s="92">
        <v>1824239</v>
      </c>
      <c r="E243" s="92">
        <v>1829511</v>
      </c>
      <c r="F243" s="123">
        <f t="shared" si="3"/>
        <v>100.28899722021072</v>
      </c>
    </row>
    <row r="244" spans="1:6" s="3" customFormat="1">
      <c r="A244" s="251" t="s">
        <v>1792</v>
      </c>
      <c r="B244" s="293" t="s">
        <v>1793</v>
      </c>
      <c r="C244" s="327">
        <v>233</v>
      </c>
      <c r="D244" s="92">
        <v>59243</v>
      </c>
      <c r="E244" s="92">
        <v>150351</v>
      </c>
      <c r="F244" s="123">
        <f t="shared" si="3"/>
        <v>253.7869452931148</v>
      </c>
    </row>
    <row r="245" spans="1:6" s="3" customFormat="1">
      <c r="A245" s="251" t="s">
        <v>1794</v>
      </c>
      <c r="B245" s="293" t="s">
        <v>3992</v>
      </c>
      <c r="C245" s="327">
        <v>234</v>
      </c>
      <c r="D245" s="95">
        <f>SUM(D246:D247)</f>
        <v>0</v>
      </c>
      <c r="E245" s="95">
        <f>SUM(E246:E247)</f>
        <v>0</v>
      </c>
      <c r="F245" s="122" t="str">
        <f t="shared" si="3"/>
        <v>-</v>
      </c>
    </row>
    <row r="246" spans="1:6" s="3" customFormat="1">
      <c r="A246" s="251" t="s">
        <v>1795</v>
      </c>
      <c r="B246" s="293" t="s">
        <v>3483</v>
      </c>
      <c r="C246" s="327">
        <v>235</v>
      </c>
      <c r="D246" s="92"/>
      <c r="E246" s="92"/>
      <c r="F246" s="123" t="str">
        <f t="shared" si="3"/>
        <v>-</v>
      </c>
    </row>
    <row r="247" spans="1:6" s="3" customFormat="1">
      <c r="A247" s="251" t="s">
        <v>3484</v>
      </c>
      <c r="B247" s="293" t="s">
        <v>3508</v>
      </c>
      <c r="C247" s="327">
        <v>236</v>
      </c>
      <c r="D247" s="92"/>
      <c r="E247" s="92"/>
      <c r="F247" s="123" t="str">
        <f t="shared" si="3"/>
        <v>-</v>
      </c>
    </row>
    <row r="248" spans="1:6" s="3" customFormat="1">
      <c r="A248" s="251" t="s">
        <v>3509</v>
      </c>
      <c r="B248" s="293" t="s">
        <v>3510</v>
      </c>
      <c r="C248" s="327">
        <v>237</v>
      </c>
      <c r="D248" s="92"/>
      <c r="E248" s="92"/>
      <c r="F248" s="123" t="str">
        <f t="shared" si="3"/>
        <v>-</v>
      </c>
    </row>
    <row r="249" spans="1:6" s="3" customFormat="1">
      <c r="A249" s="251" t="s">
        <v>3511</v>
      </c>
      <c r="B249" s="293" t="s">
        <v>3993</v>
      </c>
      <c r="C249" s="327">
        <v>238</v>
      </c>
      <c r="D249" s="95">
        <f>SUM(D250:D252)</f>
        <v>125045</v>
      </c>
      <c r="E249" s="95">
        <f>SUM(E250:E252)</f>
        <v>274426</v>
      </c>
      <c r="F249" s="122">
        <f t="shared" si="3"/>
        <v>219.46179375424845</v>
      </c>
    </row>
    <row r="250" spans="1:6" s="3" customFormat="1">
      <c r="A250" s="251" t="s">
        <v>3263</v>
      </c>
      <c r="B250" s="293" t="s">
        <v>3512</v>
      </c>
      <c r="C250" s="327">
        <v>239</v>
      </c>
      <c r="D250" s="92">
        <v>125045</v>
      </c>
      <c r="E250" s="92">
        <v>274426</v>
      </c>
      <c r="F250" s="123">
        <f t="shared" si="3"/>
        <v>219.46179375424845</v>
      </c>
    </row>
    <row r="251" spans="1:6" s="3" customFormat="1">
      <c r="A251" s="251" t="s">
        <v>2970</v>
      </c>
      <c r="B251" s="293" t="s">
        <v>1945</v>
      </c>
      <c r="C251" s="327">
        <v>240</v>
      </c>
      <c r="D251" s="92"/>
      <c r="E251" s="92"/>
      <c r="F251" s="123" t="str">
        <f t="shared" si="3"/>
        <v>-</v>
      </c>
    </row>
    <row r="252" spans="1:6" s="3" customFormat="1">
      <c r="A252" s="251" t="s">
        <v>884</v>
      </c>
      <c r="B252" s="293" t="s">
        <v>1946</v>
      </c>
      <c r="C252" s="327">
        <v>241</v>
      </c>
      <c r="D252" s="92"/>
      <c r="E252" s="92"/>
      <c r="F252" s="123" t="str">
        <f t="shared" si="3"/>
        <v>-</v>
      </c>
    </row>
    <row r="253" spans="1:6" s="3" customFormat="1">
      <c r="A253" s="251" t="s">
        <v>1947</v>
      </c>
      <c r="B253" s="293" t="s">
        <v>3994</v>
      </c>
      <c r="C253" s="327">
        <v>242</v>
      </c>
      <c r="D253" s="95">
        <f>SUM(D254:D256)</f>
        <v>8810</v>
      </c>
      <c r="E253" s="95">
        <f>SUM(E254:E256)</f>
        <v>20507</v>
      </c>
      <c r="F253" s="122">
        <f t="shared" si="3"/>
        <v>232.76958002270146</v>
      </c>
    </row>
    <row r="254" spans="1:6" s="3" customFormat="1">
      <c r="A254" s="251" t="s">
        <v>2064</v>
      </c>
      <c r="B254" s="293" t="s">
        <v>1948</v>
      </c>
      <c r="C254" s="327">
        <v>243</v>
      </c>
      <c r="D254" s="92"/>
      <c r="E254" s="92"/>
      <c r="F254" s="123" t="str">
        <f t="shared" si="3"/>
        <v>-</v>
      </c>
    </row>
    <row r="255" spans="1:6" s="3" customFormat="1">
      <c r="A255" s="251" t="s">
        <v>1757</v>
      </c>
      <c r="B255" s="296" t="s">
        <v>1949</v>
      </c>
      <c r="C255" s="327">
        <v>244</v>
      </c>
      <c r="D255" s="92">
        <v>8810</v>
      </c>
      <c r="E255" s="92">
        <v>20507</v>
      </c>
      <c r="F255" s="123">
        <f t="shared" si="3"/>
        <v>232.76958002270146</v>
      </c>
    </row>
    <row r="256" spans="1:6" s="3" customFormat="1">
      <c r="A256" s="251" t="s">
        <v>2378</v>
      </c>
      <c r="B256" s="296" t="s">
        <v>1950</v>
      </c>
      <c r="C256" s="327">
        <v>245</v>
      </c>
      <c r="D256" s="92"/>
      <c r="E256" s="92"/>
      <c r="F256" s="123" t="str">
        <f t="shared" si="3"/>
        <v>-</v>
      </c>
    </row>
    <row r="257" spans="1:6" s="3" customFormat="1">
      <c r="A257" s="251" t="s">
        <v>3748</v>
      </c>
      <c r="B257" s="296" t="s">
        <v>1951</v>
      </c>
      <c r="C257" s="327">
        <v>246</v>
      </c>
      <c r="D257" s="92">
        <v>516</v>
      </c>
      <c r="E257" s="92">
        <v>0</v>
      </c>
      <c r="F257" s="123">
        <f t="shared" si="3"/>
        <v>0</v>
      </c>
    </row>
    <row r="258" spans="1:6" s="3" customFormat="1">
      <c r="A258" s="251" t="s">
        <v>1759</v>
      </c>
      <c r="B258" s="296" t="s">
        <v>2110</v>
      </c>
      <c r="C258" s="327">
        <v>247</v>
      </c>
      <c r="D258" s="92"/>
      <c r="E258" s="92"/>
      <c r="F258" s="123" t="str">
        <f t="shared" si="3"/>
        <v>-</v>
      </c>
    </row>
    <row r="259" spans="1:6" s="3" customFormat="1">
      <c r="A259" s="251" t="s">
        <v>2111</v>
      </c>
      <c r="B259" s="296" t="s">
        <v>2112</v>
      </c>
      <c r="C259" s="327">
        <v>248</v>
      </c>
      <c r="D259" s="92"/>
      <c r="E259" s="92"/>
      <c r="F259" s="123" t="str">
        <f t="shared" si="3"/>
        <v>-</v>
      </c>
    </row>
    <row r="260" spans="1:6" s="3" customFormat="1">
      <c r="A260" s="251" t="s">
        <v>2113</v>
      </c>
      <c r="B260" s="296" t="s">
        <v>2114</v>
      </c>
      <c r="C260" s="327">
        <v>249</v>
      </c>
      <c r="D260" s="95">
        <f>+D261-D262</f>
        <v>0</v>
      </c>
      <c r="E260" s="95">
        <f>+E261-E262</f>
        <v>0</v>
      </c>
      <c r="F260" s="122" t="str">
        <f t="shared" si="3"/>
        <v>-</v>
      </c>
    </row>
    <row r="261" spans="1:6" s="3" customFormat="1">
      <c r="A261" s="251" t="s">
        <v>2115</v>
      </c>
      <c r="B261" s="296" t="s">
        <v>3995</v>
      </c>
      <c r="C261" s="327">
        <v>250</v>
      </c>
      <c r="D261" s="95">
        <f>D262</f>
        <v>56091</v>
      </c>
      <c r="E261" s="95">
        <f>E262</f>
        <v>132240</v>
      </c>
      <c r="F261" s="122">
        <f t="shared" si="3"/>
        <v>235.7597475530834</v>
      </c>
    </row>
    <row r="262" spans="1:6" s="3" customFormat="1">
      <c r="A262" s="260" t="s">
        <v>60</v>
      </c>
      <c r="B262" s="298" t="s">
        <v>61</v>
      </c>
      <c r="C262" s="327">
        <v>251</v>
      </c>
      <c r="D262" s="93">
        <v>56091</v>
      </c>
      <c r="E262" s="93">
        <v>132240</v>
      </c>
      <c r="F262" s="124">
        <f t="shared" si="3"/>
        <v>235.7597475530834</v>
      </c>
    </row>
    <row r="263" spans="1:6" s="3" customFormat="1" ht="18" customHeight="1">
      <c r="A263" s="446" t="s">
        <v>1004</v>
      </c>
      <c r="B263" s="447"/>
      <c r="C263" s="125"/>
      <c r="D263" s="125"/>
      <c r="E263" s="126"/>
      <c r="F263" s="127"/>
    </row>
    <row r="264" spans="1:6" s="3" customFormat="1">
      <c r="A264" s="251" t="s">
        <v>3833</v>
      </c>
      <c r="B264" s="293" t="s">
        <v>3834</v>
      </c>
      <c r="C264" s="327">
        <v>252</v>
      </c>
      <c r="D264" s="92"/>
      <c r="E264" s="92"/>
      <c r="F264" s="123" t="str">
        <f t="shared" ref="F264:F327" si="4">IF(D264&gt;0,IF(E264/D264&gt;=100,"&gt;&gt;100",E264/D264*100),"-")</f>
        <v>-</v>
      </c>
    </row>
    <row r="265" spans="1:6" s="3" customFormat="1">
      <c r="A265" s="251" t="s">
        <v>3833</v>
      </c>
      <c r="B265" s="293" t="s">
        <v>3835</v>
      </c>
      <c r="C265" s="327">
        <v>253</v>
      </c>
      <c r="D265" s="92"/>
      <c r="E265" s="92"/>
      <c r="F265" s="123" t="str">
        <f t="shared" si="4"/>
        <v>-</v>
      </c>
    </row>
    <row r="266" spans="1:6" s="3" customFormat="1">
      <c r="A266" s="251" t="s">
        <v>3836</v>
      </c>
      <c r="B266" s="293" t="s">
        <v>3837</v>
      </c>
      <c r="C266" s="327">
        <v>254</v>
      </c>
      <c r="D266" s="92"/>
      <c r="E266" s="92"/>
      <c r="F266" s="123" t="str">
        <f t="shared" si="4"/>
        <v>-</v>
      </c>
    </row>
    <row r="267" spans="1:6" s="3" customFormat="1">
      <c r="A267" s="251" t="s">
        <v>3836</v>
      </c>
      <c r="B267" s="293" t="s">
        <v>3838</v>
      </c>
      <c r="C267" s="327">
        <v>255</v>
      </c>
      <c r="D267" s="92">
        <v>516</v>
      </c>
      <c r="E267" s="92"/>
      <c r="F267" s="123">
        <f t="shared" si="4"/>
        <v>0</v>
      </c>
    </row>
    <row r="268" spans="1:6" s="3" customFormat="1">
      <c r="A268" s="251" t="s">
        <v>3839</v>
      </c>
      <c r="B268" s="293" t="s">
        <v>3840</v>
      </c>
      <c r="C268" s="327">
        <v>256</v>
      </c>
      <c r="D268" s="92"/>
      <c r="E268" s="92"/>
      <c r="F268" s="123" t="str">
        <f t="shared" si="4"/>
        <v>-</v>
      </c>
    </row>
    <row r="269" spans="1:6" s="3" customFormat="1">
      <c r="A269" s="251" t="s">
        <v>3839</v>
      </c>
      <c r="B269" s="293" t="s">
        <v>3841</v>
      </c>
      <c r="C269" s="327">
        <v>257</v>
      </c>
      <c r="D269" s="92"/>
      <c r="E269" s="92"/>
      <c r="F269" s="123" t="str">
        <f t="shared" si="4"/>
        <v>-</v>
      </c>
    </row>
    <row r="270" spans="1:6" s="3" customFormat="1">
      <c r="A270" s="251" t="s">
        <v>2451</v>
      </c>
      <c r="B270" s="293" t="s">
        <v>2452</v>
      </c>
      <c r="C270" s="327">
        <v>258</v>
      </c>
      <c r="D270" s="92">
        <v>0</v>
      </c>
      <c r="E270" s="92">
        <v>24025</v>
      </c>
      <c r="F270" s="123"/>
    </row>
    <row r="271" spans="1:6" s="3" customFormat="1">
      <c r="A271" s="251" t="s">
        <v>2453</v>
      </c>
      <c r="B271" s="293" t="s">
        <v>2454</v>
      </c>
      <c r="C271" s="327">
        <v>259</v>
      </c>
      <c r="D271" s="92">
        <v>0</v>
      </c>
      <c r="E271" s="92">
        <v>1200</v>
      </c>
      <c r="F271" s="123"/>
    </row>
    <row r="272" spans="1:6" s="3" customFormat="1">
      <c r="A272" s="251" t="s">
        <v>2455</v>
      </c>
      <c r="B272" s="293" t="s">
        <v>2456</v>
      </c>
      <c r="C272" s="327">
        <v>260</v>
      </c>
      <c r="D272" s="92"/>
      <c r="E272" s="92"/>
      <c r="F272" s="123"/>
    </row>
    <row r="273" spans="1:6" s="3" customFormat="1">
      <c r="A273" s="251" t="s">
        <v>2457</v>
      </c>
      <c r="B273" s="293" t="s">
        <v>2458</v>
      </c>
      <c r="C273" s="327">
        <v>261</v>
      </c>
      <c r="D273" s="92">
        <v>0</v>
      </c>
      <c r="E273" s="92">
        <v>256</v>
      </c>
      <c r="F273" s="123"/>
    </row>
    <row r="274" spans="1:6" s="3" customFormat="1">
      <c r="A274" s="251" t="s">
        <v>2459</v>
      </c>
      <c r="B274" s="293" t="s">
        <v>2460</v>
      </c>
      <c r="C274" s="327">
        <v>262</v>
      </c>
      <c r="D274" s="92"/>
      <c r="E274" s="92"/>
      <c r="F274" s="123"/>
    </row>
    <row r="275" spans="1:6" s="3" customFormat="1">
      <c r="A275" s="251" t="s">
        <v>2461</v>
      </c>
      <c r="B275" s="293" t="s">
        <v>2462</v>
      </c>
      <c r="C275" s="327">
        <v>263</v>
      </c>
      <c r="D275" s="92"/>
      <c r="E275" s="92"/>
      <c r="F275" s="123"/>
    </row>
    <row r="276" spans="1:6" s="3" customFormat="1" ht="24">
      <c r="A276" s="251" t="s">
        <v>1125</v>
      </c>
      <c r="B276" s="293" t="s">
        <v>0</v>
      </c>
      <c r="C276" s="327">
        <v>264</v>
      </c>
      <c r="D276" s="92"/>
      <c r="E276" s="92"/>
      <c r="F276" s="123" t="str">
        <f t="shared" si="4"/>
        <v>-</v>
      </c>
    </row>
    <row r="277" spans="1:6" s="3" customFormat="1">
      <c r="A277" s="251" t="s">
        <v>1</v>
      </c>
      <c r="B277" s="293" t="s">
        <v>2</v>
      </c>
      <c r="C277" s="327">
        <v>265</v>
      </c>
      <c r="D277" s="92"/>
      <c r="E277" s="92"/>
      <c r="F277" s="123" t="str">
        <f t="shared" si="4"/>
        <v>-</v>
      </c>
    </row>
    <row r="278" spans="1:6" s="3" customFormat="1">
      <c r="A278" s="251" t="s">
        <v>3</v>
      </c>
      <c r="B278" s="293" t="s">
        <v>4</v>
      </c>
      <c r="C278" s="327">
        <v>266</v>
      </c>
      <c r="D278" s="92"/>
      <c r="E278" s="92"/>
      <c r="F278" s="123"/>
    </row>
    <row r="279" spans="1:6" s="3" customFormat="1" ht="24">
      <c r="A279" s="251" t="s">
        <v>5</v>
      </c>
      <c r="B279" s="293" t="s">
        <v>6</v>
      </c>
      <c r="C279" s="327">
        <v>267</v>
      </c>
      <c r="D279" s="92"/>
      <c r="E279" s="92"/>
      <c r="F279" s="123"/>
    </row>
    <row r="280" spans="1:6" s="3" customFormat="1">
      <c r="A280" s="251" t="s">
        <v>7</v>
      </c>
      <c r="B280" s="293" t="s">
        <v>1873</v>
      </c>
      <c r="C280" s="327">
        <v>268</v>
      </c>
      <c r="D280" s="92"/>
      <c r="E280" s="92"/>
      <c r="F280" s="123"/>
    </row>
    <row r="281" spans="1:6" s="3" customFormat="1" ht="24">
      <c r="A281" s="251" t="s">
        <v>1874</v>
      </c>
      <c r="B281" s="293" t="s">
        <v>1875</v>
      </c>
      <c r="C281" s="327">
        <v>269</v>
      </c>
      <c r="D281" s="92"/>
      <c r="E281" s="92"/>
      <c r="F281" s="123"/>
    </row>
    <row r="282" spans="1:6" s="3" customFormat="1" ht="24">
      <c r="A282" s="251" t="s">
        <v>1876</v>
      </c>
      <c r="B282" s="293" t="s">
        <v>1877</v>
      </c>
      <c r="C282" s="327">
        <v>270</v>
      </c>
      <c r="D282" s="92"/>
      <c r="E282" s="92"/>
      <c r="F282" s="123"/>
    </row>
    <row r="283" spans="1:6" s="3" customFormat="1" ht="24">
      <c r="A283" s="251" t="s">
        <v>1878</v>
      </c>
      <c r="B283" s="293" t="s">
        <v>1879</v>
      </c>
      <c r="C283" s="327">
        <v>271</v>
      </c>
      <c r="D283" s="92"/>
      <c r="E283" s="92"/>
      <c r="F283" s="123"/>
    </row>
    <row r="284" spans="1:6" s="3" customFormat="1" ht="24">
      <c r="A284" s="251" t="s">
        <v>1880</v>
      </c>
      <c r="B284" s="293" t="s">
        <v>1881</v>
      </c>
      <c r="C284" s="327">
        <v>272</v>
      </c>
      <c r="D284" s="92"/>
      <c r="E284" s="92"/>
      <c r="F284" s="123"/>
    </row>
    <row r="285" spans="1:6" s="3" customFormat="1">
      <c r="A285" s="251" t="s">
        <v>1882</v>
      </c>
      <c r="B285" s="293" t="s">
        <v>1883</v>
      </c>
      <c r="C285" s="327">
        <v>273</v>
      </c>
      <c r="D285" s="92"/>
      <c r="E285" s="92"/>
      <c r="F285" s="123"/>
    </row>
    <row r="286" spans="1:6" s="3" customFormat="1">
      <c r="A286" s="251" t="s">
        <v>52</v>
      </c>
      <c r="B286" s="293" t="s">
        <v>53</v>
      </c>
      <c r="C286" s="327">
        <v>274</v>
      </c>
      <c r="D286" s="92"/>
      <c r="E286" s="92"/>
      <c r="F286" s="123"/>
    </row>
    <row r="287" spans="1:6" s="3" customFormat="1">
      <c r="A287" s="251" t="s">
        <v>54</v>
      </c>
      <c r="B287" s="293" t="s">
        <v>55</v>
      </c>
      <c r="C287" s="327">
        <v>275</v>
      </c>
      <c r="D287" s="92"/>
      <c r="E287" s="92"/>
      <c r="F287" s="123"/>
    </row>
    <row r="288" spans="1:6" s="3" customFormat="1">
      <c r="A288" s="251" t="s">
        <v>56</v>
      </c>
      <c r="B288" s="293" t="s">
        <v>57</v>
      </c>
      <c r="C288" s="327">
        <v>276</v>
      </c>
      <c r="D288" s="92"/>
      <c r="E288" s="92"/>
      <c r="F288" s="123"/>
    </row>
    <row r="289" spans="1:6" s="3" customFormat="1">
      <c r="A289" s="251" t="s">
        <v>58</v>
      </c>
      <c r="B289" s="293" t="s">
        <v>2765</v>
      </c>
      <c r="C289" s="327">
        <v>277</v>
      </c>
      <c r="D289" s="92"/>
      <c r="E289" s="92"/>
      <c r="F289" s="123"/>
    </row>
    <row r="290" spans="1:6" s="3" customFormat="1" ht="24">
      <c r="A290" s="251" t="s">
        <v>2766</v>
      </c>
      <c r="B290" s="293" t="s">
        <v>2767</v>
      </c>
      <c r="C290" s="327">
        <v>278</v>
      </c>
      <c r="D290" s="92"/>
      <c r="E290" s="92"/>
      <c r="F290" s="123"/>
    </row>
    <row r="291" spans="1:6" s="3" customFormat="1" ht="24">
      <c r="A291" s="251" t="s">
        <v>2768</v>
      </c>
      <c r="B291" s="293" t="s">
        <v>47</v>
      </c>
      <c r="C291" s="327">
        <v>279</v>
      </c>
      <c r="D291" s="92"/>
      <c r="E291" s="92"/>
      <c r="F291" s="123"/>
    </row>
    <row r="292" spans="1:6" s="3" customFormat="1">
      <c r="A292" s="251" t="s">
        <v>2463</v>
      </c>
      <c r="B292" s="293" t="s">
        <v>2464</v>
      </c>
      <c r="C292" s="327">
        <v>280</v>
      </c>
      <c r="D292" s="92"/>
      <c r="E292" s="92"/>
      <c r="F292" s="123"/>
    </row>
    <row r="293" spans="1:6" s="3" customFormat="1">
      <c r="A293" s="251" t="s">
        <v>3842</v>
      </c>
      <c r="B293" s="293" t="s">
        <v>2314</v>
      </c>
      <c r="C293" s="327">
        <v>281</v>
      </c>
      <c r="D293" s="92">
        <v>1530</v>
      </c>
      <c r="E293" s="92">
        <v>1530</v>
      </c>
      <c r="F293" s="123">
        <f t="shared" si="4"/>
        <v>100</v>
      </c>
    </row>
    <row r="294" spans="1:6" s="3" customFormat="1">
      <c r="A294" s="251" t="s">
        <v>3842</v>
      </c>
      <c r="B294" s="293" t="s">
        <v>3664</v>
      </c>
      <c r="C294" s="327">
        <v>282</v>
      </c>
      <c r="D294" s="92">
        <v>284670</v>
      </c>
      <c r="E294" s="92">
        <v>355669</v>
      </c>
      <c r="F294" s="123">
        <f t="shared" si="4"/>
        <v>124.94080865563635</v>
      </c>
    </row>
    <row r="295" spans="1:6" s="3" customFormat="1">
      <c r="A295" s="251" t="s">
        <v>3665</v>
      </c>
      <c r="B295" s="293" t="s">
        <v>3666</v>
      </c>
      <c r="C295" s="327">
        <v>283</v>
      </c>
      <c r="D295" s="92"/>
      <c r="E295" s="92">
        <v>11418</v>
      </c>
      <c r="F295" s="123" t="str">
        <f t="shared" si="4"/>
        <v>-</v>
      </c>
    </row>
    <row r="296" spans="1:6" s="3" customFormat="1">
      <c r="A296" s="251" t="s">
        <v>3665</v>
      </c>
      <c r="B296" s="293" t="s">
        <v>3667</v>
      </c>
      <c r="C296" s="327">
        <v>284</v>
      </c>
      <c r="D296" s="92"/>
      <c r="E296" s="92"/>
      <c r="F296" s="123" t="str">
        <f t="shared" si="4"/>
        <v>-</v>
      </c>
    </row>
    <row r="297" spans="1:6" s="3" customFormat="1">
      <c r="A297" s="251" t="s">
        <v>3668</v>
      </c>
      <c r="B297" s="293" t="s">
        <v>3669</v>
      </c>
      <c r="C297" s="327">
        <v>285</v>
      </c>
      <c r="D297" s="92"/>
      <c r="E297" s="92"/>
      <c r="F297" s="123" t="str">
        <f t="shared" si="4"/>
        <v>-</v>
      </c>
    </row>
    <row r="298" spans="1:6" s="3" customFormat="1">
      <c r="A298" s="251" t="s">
        <v>3668</v>
      </c>
      <c r="B298" s="293" t="s">
        <v>3670</v>
      </c>
      <c r="C298" s="327">
        <v>286</v>
      </c>
      <c r="D298" s="92"/>
      <c r="E298" s="92"/>
      <c r="F298" s="123" t="str">
        <f t="shared" si="4"/>
        <v>-</v>
      </c>
    </row>
    <row r="299" spans="1:6" s="3" customFormat="1">
      <c r="A299" s="251" t="s">
        <v>3671</v>
      </c>
      <c r="B299" s="293" t="s">
        <v>3672</v>
      </c>
      <c r="C299" s="327">
        <v>287</v>
      </c>
      <c r="D299" s="92"/>
      <c r="E299" s="92"/>
      <c r="F299" s="123" t="str">
        <f t="shared" si="4"/>
        <v>-</v>
      </c>
    </row>
    <row r="300" spans="1:6" s="3" customFormat="1">
      <c r="A300" s="251" t="s">
        <v>3671</v>
      </c>
      <c r="B300" s="293" t="s">
        <v>3673</v>
      </c>
      <c r="C300" s="327">
        <v>288</v>
      </c>
      <c r="D300" s="92"/>
      <c r="E300" s="92"/>
      <c r="F300" s="123" t="str">
        <f t="shared" si="4"/>
        <v>-</v>
      </c>
    </row>
    <row r="301" spans="1:6" s="3" customFormat="1">
      <c r="A301" s="251" t="s">
        <v>48</v>
      </c>
      <c r="B301" s="102" t="s">
        <v>49</v>
      </c>
      <c r="C301" s="327">
        <v>289</v>
      </c>
      <c r="D301" s="92"/>
      <c r="E301" s="92"/>
      <c r="F301" s="123" t="str">
        <f t="shared" si="4"/>
        <v>-</v>
      </c>
    </row>
    <row r="302" spans="1:6" s="3" customFormat="1">
      <c r="A302" s="251" t="s">
        <v>2465</v>
      </c>
      <c r="B302" s="102" t="s">
        <v>2466</v>
      </c>
      <c r="C302" s="327">
        <v>290</v>
      </c>
      <c r="D302" s="92"/>
      <c r="E302" s="92"/>
      <c r="F302" s="123"/>
    </row>
    <row r="303" spans="1:6" s="3" customFormat="1">
      <c r="A303" s="251" t="s">
        <v>2467</v>
      </c>
      <c r="B303" s="102" t="s">
        <v>2490</v>
      </c>
      <c r="C303" s="327">
        <v>291</v>
      </c>
      <c r="D303" s="92"/>
      <c r="E303" s="92"/>
      <c r="F303" s="123"/>
    </row>
    <row r="304" spans="1:6" s="3" customFormat="1">
      <c r="A304" s="251">
        <v>23954</v>
      </c>
      <c r="B304" s="102" t="s">
        <v>2491</v>
      </c>
      <c r="C304" s="327">
        <v>292</v>
      </c>
      <c r="D304" s="92"/>
      <c r="E304" s="92"/>
      <c r="F304" s="123"/>
    </row>
    <row r="305" spans="1:6" s="3" customFormat="1">
      <c r="A305" s="251">
        <v>23955</v>
      </c>
      <c r="B305" s="102" t="s">
        <v>2492</v>
      </c>
      <c r="C305" s="327">
        <v>293</v>
      </c>
      <c r="D305" s="92"/>
      <c r="E305" s="92"/>
      <c r="F305" s="123"/>
    </row>
    <row r="306" spans="1:6" s="3" customFormat="1">
      <c r="A306" s="251">
        <v>23956</v>
      </c>
      <c r="B306" s="102" t="s">
        <v>2493</v>
      </c>
      <c r="C306" s="327">
        <v>294</v>
      </c>
      <c r="D306" s="92"/>
      <c r="E306" s="92"/>
      <c r="F306" s="123"/>
    </row>
    <row r="307" spans="1:6" s="3" customFormat="1">
      <c r="A307" s="251">
        <v>23957</v>
      </c>
      <c r="B307" s="102" t="s">
        <v>2494</v>
      </c>
      <c r="C307" s="327">
        <v>295</v>
      </c>
      <c r="D307" s="92"/>
      <c r="E307" s="92"/>
      <c r="F307" s="123"/>
    </row>
    <row r="308" spans="1:6" s="3" customFormat="1">
      <c r="A308" s="251">
        <v>23958</v>
      </c>
      <c r="B308" s="102" t="s">
        <v>2495</v>
      </c>
      <c r="C308" s="327">
        <v>296</v>
      </c>
      <c r="D308" s="92">
        <v>0</v>
      </c>
      <c r="E308" s="92">
        <v>24025</v>
      </c>
      <c r="F308" s="123"/>
    </row>
    <row r="309" spans="1:6" s="3" customFormat="1">
      <c r="A309" s="251" t="s">
        <v>50</v>
      </c>
      <c r="B309" s="102" t="s">
        <v>51</v>
      </c>
      <c r="C309" s="327">
        <v>297</v>
      </c>
      <c r="D309" s="92"/>
      <c r="E309" s="92"/>
      <c r="F309" s="123" t="str">
        <f t="shared" si="4"/>
        <v>-</v>
      </c>
    </row>
    <row r="310" spans="1:6" s="3" customFormat="1">
      <c r="A310" s="251">
        <v>26224</v>
      </c>
      <c r="B310" s="102" t="s">
        <v>715</v>
      </c>
      <c r="C310" s="327">
        <v>298</v>
      </c>
      <c r="D310" s="92"/>
      <c r="E310" s="92"/>
      <c r="F310" s="123" t="str">
        <f t="shared" si="4"/>
        <v>-</v>
      </c>
    </row>
    <row r="311" spans="1:6" s="3" customFormat="1">
      <c r="A311" s="251">
        <v>26233</v>
      </c>
      <c r="B311" s="102" t="s">
        <v>1432</v>
      </c>
      <c r="C311" s="327">
        <v>299</v>
      </c>
      <c r="D311" s="92"/>
      <c r="E311" s="92"/>
      <c r="F311" s="123" t="str">
        <f t="shared" si="4"/>
        <v>-</v>
      </c>
    </row>
    <row r="312" spans="1:6" s="3" customFormat="1">
      <c r="A312" s="251" t="s">
        <v>1433</v>
      </c>
      <c r="B312" s="102" t="s">
        <v>1434</v>
      </c>
      <c r="C312" s="327">
        <v>300</v>
      </c>
      <c r="D312" s="92"/>
      <c r="E312" s="92"/>
      <c r="F312" s="123" t="str">
        <f t="shared" si="4"/>
        <v>-</v>
      </c>
    </row>
    <row r="313" spans="1:6" s="3" customFormat="1">
      <c r="A313" s="251">
        <v>26244</v>
      </c>
      <c r="B313" s="102" t="s">
        <v>1435</v>
      </c>
      <c r="C313" s="327">
        <v>301</v>
      </c>
      <c r="D313" s="92"/>
      <c r="E313" s="92"/>
      <c r="F313" s="123" t="str">
        <f t="shared" si="4"/>
        <v>-</v>
      </c>
    </row>
    <row r="314" spans="1:6" s="3" customFormat="1">
      <c r="A314" s="251">
        <v>26314</v>
      </c>
      <c r="B314" s="102" t="s">
        <v>1436</v>
      </c>
      <c r="C314" s="327">
        <v>302</v>
      </c>
      <c r="D314" s="92"/>
      <c r="E314" s="92"/>
      <c r="F314" s="123" t="str">
        <f t="shared" si="4"/>
        <v>-</v>
      </c>
    </row>
    <row r="315" spans="1:6" s="3" customFormat="1">
      <c r="A315" s="251" t="s">
        <v>1437</v>
      </c>
      <c r="B315" s="102" t="s">
        <v>1438</v>
      </c>
      <c r="C315" s="327">
        <v>303</v>
      </c>
      <c r="D315" s="92"/>
      <c r="E315" s="92"/>
      <c r="F315" s="123" t="str">
        <f t="shared" si="4"/>
        <v>-</v>
      </c>
    </row>
    <row r="316" spans="1:6" s="3" customFormat="1">
      <c r="A316" s="251">
        <v>26434</v>
      </c>
      <c r="B316" s="102" t="s">
        <v>1439</v>
      </c>
      <c r="C316" s="327">
        <v>304</v>
      </c>
      <c r="D316" s="92"/>
      <c r="E316" s="92"/>
      <c r="F316" s="123" t="str">
        <f t="shared" si="4"/>
        <v>-</v>
      </c>
    </row>
    <row r="317" spans="1:6" s="3" customFormat="1">
      <c r="A317" s="251">
        <v>26443</v>
      </c>
      <c r="B317" s="102" t="s">
        <v>1970</v>
      </c>
      <c r="C317" s="327">
        <v>305</v>
      </c>
      <c r="D317" s="92"/>
      <c r="E317" s="92"/>
      <c r="F317" s="123" t="str">
        <f t="shared" si="4"/>
        <v>-</v>
      </c>
    </row>
    <row r="318" spans="1:6" s="3" customFormat="1">
      <c r="A318" s="251" t="s">
        <v>1971</v>
      </c>
      <c r="B318" s="102" t="s">
        <v>1972</v>
      </c>
      <c r="C318" s="327">
        <v>306</v>
      </c>
      <c r="D318" s="92"/>
      <c r="E318" s="92"/>
      <c r="F318" s="123" t="str">
        <f t="shared" si="4"/>
        <v>-</v>
      </c>
    </row>
    <row r="319" spans="1:6" s="3" customFormat="1">
      <c r="A319" s="251">
        <v>26454</v>
      </c>
      <c r="B319" s="102" t="s">
        <v>1973</v>
      </c>
      <c r="C319" s="327">
        <v>307</v>
      </c>
      <c r="D319" s="92"/>
      <c r="E319" s="92"/>
      <c r="F319" s="123" t="str">
        <f t="shared" si="4"/>
        <v>-</v>
      </c>
    </row>
    <row r="320" spans="1:6" s="3" customFormat="1">
      <c r="A320" s="251" t="s">
        <v>1974</v>
      </c>
      <c r="B320" s="102" t="s">
        <v>1975</v>
      </c>
      <c r="C320" s="327">
        <v>308</v>
      </c>
      <c r="D320" s="92"/>
      <c r="E320" s="92"/>
      <c r="F320" s="123" t="str">
        <f t="shared" si="4"/>
        <v>-</v>
      </c>
    </row>
    <row r="321" spans="1:7" s="3" customFormat="1">
      <c r="A321" s="251">
        <v>26464</v>
      </c>
      <c r="B321" s="102" t="s">
        <v>3239</v>
      </c>
      <c r="C321" s="327">
        <v>309</v>
      </c>
      <c r="D321" s="92"/>
      <c r="E321" s="92"/>
      <c r="F321" s="123" t="str">
        <f t="shared" si="4"/>
        <v>-</v>
      </c>
    </row>
    <row r="322" spans="1:7" s="3" customFormat="1">
      <c r="A322" s="251">
        <v>26473</v>
      </c>
      <c r="B322" s="102" t="s">
        <v>2022</v>
      </c>
      <c r="C322" s="327">
        <v>310</v>
      </c>
      <c r="D322" s="92"/>
      <c r="E322" s="92"/>
      <c r="F322" s="123" t="str">
        <f t="shared" si="4"/>
        <v>-</v>
      </c>
    </row>
    <row r="323" spans="1:7" s="3" customFormat="1">
      <c r="A323" s="251" t="s">
        <v>2023</v>
      </c>
      <c r="B323" s="102" t="s">
        <v>2024</v>
      </c>
      <c r="C323" s="327">
        <v>311</v>
      </c>
      <c r="D323" s="92"/>
      <c r="E323" s="92"/>
      <c r="F323" s="123" t="str">
        <f t="shared" si="4"/>
        <v>-</v>
      </c>
    </row>
    <row r="324" spans="1:7" s="3" customFormat="1">
      <c r="A324" s="251">
        <v>26484</v>
      </c>
      <c r="B324" s="102" t="s">
        <v>2025</v>
      </c>
      <c r="C324" s="327">
        <v>312</v>
      </c>
      <c r="D324" s="92"/>
      <c r="E324" s="92"/>
      <c r="F324" s="123" t="str">
        <f t="shared" si="4"/>
        <v>-</v>
      </c>
    </row>
    <row r="325" spans="1:7" s="3" customFormat="1">
      <c r="A325" s="251">
        <v>26534</v>
      </c>
      <c r="B325" s="102" t="s">
        <v>2026</v>
      </c>
      <c r="C325" s="327">
        <v>313</v>
      </c>
      <c r="D325" s="92"/>
      <c r="E325" s="92"/>
      <c r="F325" s="123" t="str">
        <f t="shared" si="4"/>
        <v>-</v>
      </c>
    </row>
    <row r="326" spans="1:7" s="3" customFormat="1">
      <c r="A326" s="251">
        <v>26544</v>
      </c>
      <c r="B326" s="102" t="s">
        <v>2027</v>
      </c>
      <c r="C326" s="327">
        <v>314</v>
      </c>
      <c r="D326" s="92"/>
      <c r="E326" s="92"/>
      <c r="F326" s="123" t="str">
        <f t="shared" si="4"/>
        <v>-</v>
      </c>
    </row>
    <row r="327" spans="1:7" s="3" customFormat="1">
      <c r="A327" s="251">
        <v>26554</v>
      </c>
      <c r="B327" s="102" t="s">
        <v>2028</v>
      </c>
      <c r="C327" s="327">
        <v>315</v>
      </c>
      <c r="D327" s="92"/>
      <c r="E327" s="92"/>
      <c r="F327" s="123" t="str">
        <f t="shared" si="4"/>
        <v>-</v>
      </c>
    </row>
    <row r="328" spans="1:7" s="3" customFormat="1" ht="14.1" customHeight="1">
      <c r="A328" s="260">
        <v>26564</v>
      </c>
      <c r="B328" s="299" t="s">
        <v>2029</v>
      </c>
      <c r="C328" s="328">
        <v>316</v>
      </c>
      <c r="D328" s="93"/>
      <c r="E328" s="93"/>
      <c r="F328" s="124" t="str">
        <f>IF(D328&gt;0,IF(E328/D328&gt;=100,"&gt;&gt;100",E328/D328*100),"-")</f>
        <v>-</v>
      </c>
    </row>
    <row r="329" spans="1:7"/>
    <row r="330" spans="1:7" s="271" customFormat="1" ht="25.5" customHeight="1">
      <c r="A330" s="270" t="s">
        <v>210</v>
      </c>
      <c r="B330" s="270"/>
      <c r="D330" s="421" t="s">
        <v>497</v>
      </c>
      <c r="E330" s="421"/>
      <c r="F330" s="270"/>
      <c r="G330" s="286"/>
    </row>
    <row r="331" spans="1:7" s="271" customFormat="1" ht="15" customHeight="1">
      <c r="A331" s="270" t="str">
        <f>IF(RefStr!H25&lt;&gt;"", "Osoba za kontaktiranje: " &amp; RefStr!H25,"Osoba za kontaktiranje: _________________________________________")</f>
        <v>Osoba za kontaktiranje: IDA JEKIĆ</v>
      </c>
      <c r="B331" s="270"/>
      <c r="D331" s="272"/>
      <c r="E331" s="272"/>
      <c r="F331" s="270"/>
      <c r="G331" s="286"/>
    </row>
    <row r="332" spans="1:7" s="271" customFormat="1" ht="15" customHeight="1">
      <c r="A332" s="270" t="str">
        <f>IF(RefStr!H27="","Telefon za kontakt: _________________","Telefon za kontakt: " &amp; RefStr!H27)</f>
        <v>Telefon za kontakt: 040868206</v>
      </c>
      <c r="B332" s="270"/>
      <c r="F332" s="270"/>
      <c r="G332" s="286"/>
    </row>
    <row r="333" spans="1:7" s="271" customFormat="1" ht="15" customHeight="1">
      <c r="A333" s="270" t="str">
        <f>IF(RefStr!H33="","Odgovorna osoba: _____________________________","Odgovorna osoba: " &amp; RefStr!H33)</f>
        <v>Odgovorna osoba: PETRA NOVINŠČAK</v>
      </c>
      <c r="B333" s="270"/>
      <c r="C333" s="270"/>
      <c r="F333" s="270"/>
      <c r="G333" s="286"/>
    </row>
    <row r="334" spans="1:7" ht="5.0999999999999996" customHeight="1"/>
    <row r="335" spans="1:7" hidden="1"/>
    <row r="336" spans="1:7"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row r="754" hidden="1"/>
    <row r="755" hidden="1"/>
    <row r="756" hidden="1"/>
    <row r="757" hidden="1"/>
    <row r="758" hidden="1"/>
    <row r="759" hidden="1"/>
    <row r="760" hidden="1"/>
    <row r="761" hidden="1"/>
    <row r="762" hidden="1"/>
    <row r="763" hidden="1"/>
    <row r="764" hidden="1"/>
    <row r="765" hidden="1"/>
    <row r="766" hidden="1"/>
    <row r="767" hidden="1"/>
    <row r="768" hidden="1"/>
    <row r="769" hidden="1"/>
    <row r="770" hidden="1"/>
    <row r="771" hidden="1"/>
    <row r="772" hidden="1"/>
    <row r="773" hidden="1"/>
    <row r="774" hidden="1"/>
    <row r="775" hidden="1"/>
    <row r="776" hidden="1"/>
    <row r="777" hidden="1"/>
    <row r="778" hidden="1"/>
    <row r="779" hidden="1"/>
    <row r="780" hidden="1"/>
    <row r="781" hidden="1"/>
    <row r="782" hidden="1"/>
    <row r="783" hidden="1"/>
    <row r="784" hidden="1"/>
    <row r="785" hidden="1"/>
    <row r="786" hidden="1"/>
    <row r="787" hidden="1"/>
    <row r="788" hidden="1"/>
    <row r="789" hidden="1"/>
    <row r="790" hidden="1"/>
    <row r="791" hidden="1"/>
    <row r="792" hidden="1"/>
    <row r="793" hidden="1"/>
    <row r="794" hidden="1"/>
    <row r="795" hidden="1"/>
    <row r="796" hidden="1"/>
    <row r="797" hidden="1"/>
    <row r="798" hidden="1"/>
    <row r="799" hidden="1"/>
    <row r="800" hidden="1"/>
    <row r="801" hidden="1"/>
    <row r="802" hidden="1"/>
    <row r="803" hidden="1"/>
    <row r="804" hidden="1"/>
    <row r="805" hidden="1"/>
    <row r="806" hidden="1"/>
    <row r="807" hidden="1"/>
    <row r="808" hidden="1"/>
    <row r="809" hidden="1"/>
    <row r="810" hidden="1"/>
    <row r="811" hidden="1"/>
    <row r="812" hidden="1"/>
    <row r="813" hidden="1"/>
    <row r="814" hidden="1"/>
    <row r="815" hidden="1"/>
    <row r="816" hidden="1"/>
    <row r="817" hidden="1"/>
    <row r="818" hidden="1"/>
    <row r="819" hidden="1"/>
    <row r="820" hidden="1"/>
    <row r="821" hidden="1"/>
    <row r="822" hidden="1"/>
    <row r="823" hidden="1"/>
    <row r="824" hidden="1"/>
    <row r="825" hidden="1"/>
    <row r="826" hidden="1"/>
    <row r="827" hidden="1"/>
    <row r="828" hidden="1"/>
    <row r="829" hidden="1"/>
    <row r="830" hidden="1"/>
    <row r="831" hidden="1"/>
    <row r="832" hidden="1"/>
    <row r="833" hidden="1"/>
    <row r="834" hidden="1"/>
    <row r="835" hidden="1"/>
    <row r="836" hidden="1"/>
    <row r="837" hidden="1"/>
    <row r="838" hidden="1"/>
    <row r="839" hidden="1"/>
    <row r="840" hidden="1"/>
    <row r="841" hidden="1"/>
    <row r="842" hidden="1"/>
    <row r="843" hidden="1"/>
    <row r="844" hidden="1"/>
    <row r="845" hidden="1"/>
    <row r="846" hidden="1"/>
    <row r="847" hidden="1"/>
    <row r="848" hidden="1"/>
    <row r="849" hidden="1"/>
    <row r="850" hidden="1"/>
    <row r="851" hidden="1"/>
    <row r="852" hidden="1"/>
    <row r="853" hidden="1"/>
    <row r="854" hidden="1"/>
    <row r="855" hidden="1"/>
    <row r="856" hidden="1"/>
    <row r="857" hidden="1"/>
    <row r="858" hidden="1"/>
    <row r="859" hidden="1"/>
    <row r="860" hidden="1"/>
    <row r="861" hidden="1"/>
    <row r="862" hidden="1"/>
    <row r="863" hidden="1"/>
    <row r="864" hidden="1"/>
    <row r="865" hidden="1"/>
    <row r="866" hidden="1"/>
    <row r="867" hidden="1"/>
    <row r="868" hidden="1"/>
    <row r="869" hidden="1"/>
    <row r="870" hidden="1"/>
    <row r="871" hidden="1"/>
    <row r="872" hidden="1"/>
    <row r="873" hidden="1"/>
    <row r="874" hidden="1"/>
    <row r="875" hidden="1"/>
    <row r="876" hidden="1"/>
    <row r="877" hidden="1"/>
    <row r="878" hidden="1"/>
    <row r="879" hidden="1"/>
    <row r="880"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hidden="1"/>
    <row r="1000" hidden="1"/>
    <row r="1001" hidden="1"/>
    <row r="1002" hidden="1"/>
    <row r="1003" hidden="1"/>
    <row r="1004" hidden="1"/>
    <row r="1005" hidden="1"/>
    <row r="1006" hidden="1"/>
    <row r="1007" hidden="1"/>
    <row r="1008" hidden="1"/>
    <row r="1009" hidden="1"/>
    <row r="1010" hidden="1"/>
    <row r="1011" hidden="1"/>
    <row r="1012" hidden="1"/>
    <row r="1013" hidden="1"/>
    <row r="1014" hidden="1"/>
    <row r="1015" hidden="1"/>
    <row r="1016" hidden="1"/>
    <row r="1017" hidden="1"/>
    <row r="1018" hidden="1"/>
    <row r="1019" hidden="1"/>
    <row r="1020" hidden="1"/>
    <row r="1021" hidden="1"/>
    <row r="1022" hidden="1"/>
    <row r="1023" hidden="1"/>
    <row r="1024" hidden="1"/>
    <row r="1025" hidden="1"/>
    <row r="1026" hidden="1"/>
    <row r="1027" hidden="1"/>
    <row r="1028" hidden="1"/>
    <row r="1029" hidden="1"/>
    <row r="1030" hidden="1"/>
    <row r="1031" hidden="1"/>
    <row r="1032" hidden="1"/>
    <row r="1033" hidden="1"/>
    <row r="1034" hidden="1"/>
    <row r="1035" hidden="1"/>
    <row r="1036" hidden="1"/>
    <row r="1037" hidden="1"/>
    <row r="1038" hidden="1"/>
    <row r="1039" hidden="1"/>
    <row r="1040" hidden="1"/>
    <row r="1041" hidden="1"/>
    <row r="1042" hidden="1"/>
    <row r="1043" hidden="1"/>
    <row r="1044" hidden="1"/>
    <row r="1045" hidden="1"/>
    <row r="1046" hidden="1"/>
    <row r="1047" hidden="1"/>
    <row r="1048" hidden="1"/>
    <row r="1049" hidden="1"/>
    <row r="1050" hidden="1"/>
    <row r="1051" hidden="1"/>
  </sheetData>
  <sheetProtection password="C79A" sheet="1" objects="1" scenarios="1"/>
  <mergeCells count="13">
    <mergeCell ref="D330:E330"/>
    <mergeCell ref="B6:F6"/>
    <mergeCell ref="B7:F7"/>
    <mergeCell ref="A263:B263"/>
    <mergeCell ref="B4:D4"/>
    <mergeCell ref="E4:F4"/>
    <mergeCell ref="B5:D5"/>
    <mergeCell ref="E5:F5"/>
    <mergeCell ref="A3:D3"/>
    <mergeCell ref="A1:B1"/>
    <mergeCell ref="C1:F1"/>
    <mergeCell ref="E2:F2"/>
    <mergeCell ref="A2:D2"/>
  </mergeCells>
  <phoneticPr fontId="10" type="noConversion"/>
  <conditionalFormatting sqref="D179:E181 D260:E261 D193:E194 D201:E201 D209:E210 D227:E227 D237:E237 D245:E245 D249:E249 D253:E253 D184:E184 D12:E14 D18:E19 D25:E25 D35:E35 D41:E41 D47:E47 D51:E51 D58:E58 D62:E62 D69:E69 D74:E76 D169:E169 D93:E94 D112:E112 D124:E125 D132:E132 D140:E141 D148:E148 D152:E152 D155:E155 D175:E175 D242:E242 D84:E85">
    <cfRule type="cellIs" dxfId="18" priority="1" stopIfTrue="1" operator="lessThan">
      <formula>0</formula>
    </cfRule>
  </conditionalFormatting>
  <conditionalFormatting sqref="D195:E200 D202:E208 D211:E226 D228:E236 D238:E239 D243:E244 D250:E252 D254:E259 D185:E192 D246:E248 D15:E17 D20:E24 D26:E34 D36:E40 D42:E46 D48:E50 D52:E57 D59:E61 D63:E68 D70:E73 D77:E83 D264:E328 D95:E111 D113:E123 D126:E131 D133:E139 D142:E147 D149:E151 D153:E154 D86:E92 D176:E178 D182:E183 D262:E262 D156:E168 D170:E174">
    <cfRule type="cellIs" dxfId="17" priority="3" stopIfTrue="1" operator="notEqual">
      <formula>ROUND(D15,0)</formula>
    </cfRule>
    <cfRule type="cellIs" dxfId="16" priority="4" stopIfTrue="1" operator="lessThan">
      <formula>0</formula>
    </cfRule>
  </conditionalFormatting>
  <conditionalFormatting sqref="D240:E241">
    <cfRule type="cellIs" dxfId="15" priority="5" stopIfTrue="1" operator="notEqual">
      <formula>ROUND(D240,0)</formula>
    </cfRule>
  </conditionalFormatting>
  <dataValidations count="1">
    <dataValidation type="whole" operator="greaterThanOrEqual" allowBlank="1" showErrorMessage="1" errorTitle="Nedozvoljen unos" error="Dozvoljen je samo upis pozitivnih cijelih brojeva, ako je iznos nula (tj. nema podatka), upišite nulu" sqref="D264:E328 D12:E262">
      <formula1>0</formula1>
    </dataValidation>
  </dataValidations>
  <hyperlinks>
    <hyperlink ref="C1:F1" location="Kont!A259" tooltip="Kontrole obrasca Bilanca" display="Kontrole Bilanca ––––&gt;"/>
    <hyperlink ref="A1:B1" location="RefStr!A1" tooltip="Povratak na Referentnu stranicu" display="&lt;–––– Povratak na RefStr"/>
  </hyperlinks>
  <printOptions horizontalCentered="1"/>
  <pageMargins left="0.39370078740157483" right="0.39370078740157483" top="0.78740157480314965" bottom="0.78740157480314965" header="0.39370078740157483" footer="0.59055118110236227"/>
  <pageSetup paperSize="9" scale="79" fitToHeight="0" orientation="portrait" horizontalDpi="1200" verticalDpi="1200" r:id="rId1"/>
  <headerFooter alignWithMargins="0">
    <oddFooter>&amp;RStranica: &amp;P</oddFooter>
  </headerFooter>
</worksheet>
</file>

<file path=xl/worksheets/sheet6.xml><?xml version="1.0" encoding="utf-8"?>
<worksheet xmlns="http://schemas.openxmlformats.org/spreadsheetml/2006/main" xmlns:r="http://schemas.openxmlformats.org/officeDocument/2006/relationships">
  <sheetPr codeName="List6"/>
  <dimension ref="A1:G154"/>
  <sheetViews>
    <sheetView showGridLines="0" showRowColHeaders="0" workbookViewId="0">
      <pane ySplit="1" topLeftCell="A110" activePane="bottomLeft" state="frozen"/>
      <selection pane="bottomLeft" activeCell="E148" sqref="E148"/>
    </sheetView>
  </sheetViews>
  <sheetFormatPr defaultColWidth="0" defaultRowHeight="12.75" zeroHeight="1"/>
  <cols>
    <col min="1" max="1" width="9" style="23" customWidth="1"/>
    <col min="2" max="2" width="70.7109375" style="23" customWidth="1"/>
    <col min="3" max="3" width="4.28515625" style="23" customWidth="1"/>
    <col min="4" max="5" width="14.7109375" style="23" customWidth="1"/>
    <col min="6" max="6" width="6.85546875" style="23" customWidth="1"/>
    <col min="7" max="7" width="0.85546875" style="23" customWidth="1"/>
    <col min="8" max="16384" width="0" style="23" hidden="1"/>
  </cols>
  <sheetData>
    <row r="1" spans="1:6" s="18" customFormat="1" ht="20.100000000000001" customHeight="1" thickBot="1">
      <c r="A1" s="450" t="s">
        <v>1929</v>
      </c>
      <c r="B1" s="451"/>
      <c r="C1" s="452" t="s">
        <v>1930</v>
      </c>
      <c r="D1" s="452"/>
      <c r="E1" s="452"/>
      <c r="F1" s="452"/>
    </row>
    <row r="2" spans="1:6" ht="39.950000000000003" customHeight="1" thickBot="1">
      <c r="A2" s="444" t="s">
        <v>2808</v>
      </c>
      <c r="B2" s="444"/>
      <c r="C2" s="444"/>
      <c r="D2" s="445"/>
      <c r="E2" s="448" t="s">
        <v>3534</v>
      </c>
      <c r="F2" s="449"/>
    </row>
    <row r="3" spans="1:6" ht="30" customHeight="1">
      <c r="A3" s="453" t="str">
        <f>"za razdoblje "&amp;IF(RefStr!K10="","________________",TEXT(RefStr!K10,"d. mmmm yyyy.")&amp;" do "&amp;IF(RefStr!K12="","______________",TEXT(RefStr!K12,"d. mmmm yyyy.")))</f>
        <v>za razdoblje 1. siječanj 2020. do 31. prosinac 2020.</v>
      </c>
      <c r="B3" s="453"/>
      <c r="C3" s="453"/>
      <c r="D3" s="453"/>
      <c r="E3" s="287"/>
      <c r="F3" s="287"/>
    </row>
    <row r="4" spans="1:6" ht="15" customHeight="1">
      <c r="A4" s="36" t="s">
        <v>1818</v>
      </c>
      <c r="B4" s="424" t="str">
        <f>"RKP: "&amp;IF(RefStr!B6&lt;&gt;"",TEXT(INT(VALUE(RefStr!B6)),"00000"),"_____"&amp;",  "&amp;"MB: "&amp;IF(RefStr!B8&lt;&gt;"",TEXT(INT(VALUE(RefStr!B8)),"00000000"),"________")&amp;"  OIB: "&amp;IF(RefStr!K14&lt;&gt;"",RefStr!K14,"___________"))</f>
        <v>RKP: 13633</v>
      </c>
      <c r="C4" s="425"/>
      <c r="D4" s="425"/>
      <c r="E4" s="426">
        <f>SUM(Skriveni!G1293:G1429)</f>
        <v>5129336.142</v>
      </c>
      <c r="F4" s="427"/>
    </row>
    <row r="5" spans="1:6" ht="15" customHeight="1">
      <c r="B5" s="424" t="str">
        <f>"Naziv: "&amp;IF(RefStr!B10&lt;&gt;"",RefStr!B10,"_______________________________________")</f>
        <v>Naziv: OSNOVNA ŠKOLA SVETI MARTIN NA MURI</v>
      </c>
      <c r="C5" s="425"/>
      <c r="D5" s="425"/>
      <c r="E5" s="428" t="s">
        <v>2998</v>
      </c>
      <c r="F5" s="428"/>
    </row>
    <row r="6" spans="1:6" ht="15" customHeight="1">
      <c r="A6" s="24"/>
      <c r="B6" s="417" t="str">
        <f xml:space="preserve"> "Razina: " &amp; RefStr!B16 &amp; ", Razdjel: " &amp; TEXT(INT(VALUE(RefStr!B20)), "000")</f>
        <v>Razina: 31, Razdjel: 000</v>
      </c>
      <c r="C6" s="418"/>
      <c r="D6" s="418"/>
      <c r="E6" s="418"/>
      <c r="F6" s="418"/>
    </row>
    <row r="7" spans="1:6" ht="15" customHeight="1">
      <c r="A7" s="24"/>
      <c r="B7" s="417" t="str">
        <f>"Djelatnost: " &amp; RefStr!B18 &amp; " " &amp; RefStr!C18</f>
        <v>Djelatnost: 8520 Osnovno obrazovanje</v>
      </c>
      <c r="C7" s="418"/>
      <c r="D7" s="418"/>
      <c r="E7" s="418"/>
      <c r="F7" s="418"/>
    </row>
    <row r="8" spans="1:6" ht="5.0999999999999996" customHeight="1">
      <c r="A8" s="24"/>
      <c r="B8" s="287"/>
      <c r="C8" s="287"/>
      <c r="D8" s="287"/>
      <c r="E8" s="287"/>
      <c r="F8" s="287"/>
    </row>
    <row r="9" spans="1:6" ht="14.25" customHeight="1">
      <c r="A9" s="25"/>
      <c r="B9" s="25"/>
      <c r="C9" s="25"/>
      <c r="D9" s="25"/>
      <c r="F9" s="265" t="s">
        <v>1538</v>
      </c>
    </row>
    <row r="10" spans="1:6" ht="39" customHeight="1">
      <c r="A10" s="245" t="s">
        <v>1832</v>
      </c>
      <c r="B10" s="240" t="s">
        <v>2496</v>
      </c>
      <c r="C10" s="240" t="s">
        <v>491</v>
      </c>
      <c r="D10" s="274" t="s">
        <v>3756</v>
      </c>
      <c r="E10" s="288" t="s">
        <v>3757</v>
      </c>
      <c r="F10" s="275" t="s">
        <v>173</v>
      </c>
    </row>
    <row r="11" spans="1:6" ht="12" customHeight="1">
      <c r="A11" s="246">
        <v>1</v>
      </c>
      <c r="B11" s="241">
        <v>2</v>
      </c>
      <c r="C11" s="241">
        <v>3</v>
      </c>
      <c r="D11" s="241">
        <v>4</v>
      </c>
      <c r="E11" s="289">
        <v>5</v>
      </c>
      <c r="F11" s="276">
        <v>6</v>
      </c>
    </row>
    <row r="12" spans="1:6" s="3" customFormat="1">
      <c r="A12" s="128" t="s">
        <v>2100</v>
      </c>
      <c r="B12" s="101" t="s">
        <v>3421</v>
      </c>
      <c r="C12" s="279">
        <v>1</v>
      </c>
      <c r="D12" s="94">
        <f>D13+D17+D20+SUM(D24:D28)</f>
        <v>0</v>
      </c>
      <c r="E12" s="94">
        <f>E13+E17+E20+SUM(E24:E28)</f>
        <v>0</v>
      </c>
      <c r="F12" s="129" t="str">
        <f>IF(D12&gt;0,IF(E12/D12&gt;=100,"&gt;&gt;100",E12/D12*100),"-")</f>
        <v>-</v>
      </c>
    </row>
    <row r="13" spans="1:6" s="3" customFormat="1">
      <c r="A13" s="130" t="s">
        <v>3899</v>
      </c>
      <c r="B13" s="102" t="s">
        <v>1831</v>
      </c>
      <c r="C13" s="282">
        <v>2</v>
      </c>
      <c r="D13" s="95">
        <f>SUM(D14:D16)</f>
        <v>0</v>
      </c>
      <c r="E13" s="95">
        <f>SUM(E14:E16)</f>
        <v>0</v>
      </c>
      <c r="F13" s="123" t="str">
        <f>IF(D13&gt;0,IF(E13/D13&gt;=100,"&gt;&gt;100",E13/D13*100),"-")</f>
        <v>-</v>
      </c>
    </row>
    <row r="14" spans="1:6" s="3" customFormat="1">
      <c r="A14" s="130" t="s">
        <v>2809</v>
      </c>
      <c r="B14" s="103" t="s">
        <v>2904</v>
      </c>
      <c r="C14" s="282">
        <v>3</v>
      </c>
      <c r="D14" s="92"/>
      <c r="E14" s="92"/>
      <c r="F14" s="123" t="str">
        <f t="shared" ref="F14:F77" si="0">IF(D14&gt;0,IF(E14/D14&gt;=100,"&gt;&gt;100",E14/D14*100),"-")</f>
        <v>-</v>
      </c>
    </row>
    <row r="15" spans="1:6" s="3" customFormat="1">
      <c r="A15" s="130" t="s">
        <v>2905</v>
      </c>
      <c r="B15" s="103" t="s">
        <v>2906</v>
      </c>
      <c r="C15" s="282">
        <v>4</v>
      </c>
      <c r="D15" s="92"/>
      <c r="E15" s="92"/>
      <c r="F15" s="123" t="str">
        <f t="shared" si="0"/>
        <v>-</v>
      </c>
    </row>
    <row r="16" spans="1:6" s="3" customFormat="1">
      <c r="A16" s="130" t="s">
        <v>2907</v>
      </c>
      <c r="B16" s="103" t="s">
        <v>1383</v>
      </c>
      <c r="C16" s="282">
        <v>5</v>
      </c>
      <c r="D16" s="92"/>
      <c r="E16" s="92"/>
      <c r="F16" s="123" t="str">
        <f t="shared" si="0"/>
        <v>-</v>
      </c>
    </row>
    <row r="17" spans="1:6" s="3" customFormat="1">
      <c r="A17" s="130" t="s">
        <v>3901</v>
      </c>
      <c r="B17" s="103" t="s">
        <v>2908</v>
      </c>
      <c r="C17" s="282">
        <v>6</v>
      </c>
      <c r="D17" s="95">
        <f>SUM(D18:D19)</f>
        <v>0</v>
      </c>
      <c r="E17" s="95">
        <f>SUM(E18:E19)</f>
        <v>0</v>
      </c>
      <c r="F17" s="123" t="str">
        <f t="shared" si="0"/>
        <v>-</v>
      </c>
    </row>
    <row r="18" spans="1:6" s="3" customFormat="1">
      <c r="A18" s="130" t="s">
        <v>2909</v>
      </c>
      <c r="B18" s="103" t="s">
        <v>2910</v>
      </c>
      <c r="C18" s="282">
        <v>7</v>
      </c>
      <c r="D18" s="92"/>
      <c r="E18" s="92"/>
      <c r="F18" s="123" t="str">
        <f t="shared" si="0"/>
        <v>-</v>
      </c>
    </row>
    <row r="19" spans="1:6" s="3" customFormat="1">
      <c r="A19" s="130" t="s">
        <v>2911</v>
      </c>
      <c r="B19" s="103" t="s">
        <v>1564</v>
      </c>
      <c r="C19" s="282">
        <v>8</v>
      </c>
      <c r="D19" s="92"/>
      <c r="E19" s="92"/>
      <c r="F19" s="123" t="str">
        <f t="shared" si="0"/>
        <v>-</v>
      </c>
    </row>
    <row r="20" spans="1:6" s="3" customFormat="1">
      <c r="A20" s="130" t="s">
        <v>1565</v>
      </c>
      <c r="B20" s="103" t="s">
        <v>260</v>
      </c>
      <c r="C20" s="282">
        <v>9</v>
      </c>
      <c r="D20" s="95">
        <f>SUM(D21:D23)</f>
        <v>0</v>
      </c>
      <c r="E20" s="95">
        <f>SUM(E21:E23)</f>
        <v>0</v>
      </c>
      <c r="F20" s="123" t="str">
        <f t="shared" si="0"/>
        <v>-</v>
      </c>
    </row>
    <row r="21" spans="1:6" s="3" customFormat="1">
      <c r="A21" s="130" t="s">
        <v>1566</v>
      </c>
      <c r="B21" s="103" t="s">
        <v>1151</v>
      </c>
      <c r="C21" s="282">
        <v>10</v>
      </c>
      <c r="D21" s="92"/>
      <c r="E21" s="92"/>
      <c r="F21" s="123" t="str">
        <f t="shared" si="0"/>
        <v>-</v>
      </c>
    </row>
    <row r="22" spans="1:6" s="3" customFormat="1">
      <c r="A22" s="130" t="s">
        <v>1152</v>
      </c>
      <c r="B22" s="103" t="s">
        <v>1400</v>
      </c>
      <c r="C22" s="282">
        <v>11</v>
      </c>
      <c r="D22" s="92"/>
      <c r="E22" s="92"/>
      <c r="F22" s="123" t="str">
        <f t="shared" si="0"/>
        <v>-</v>
      </c>
    </row>
    <row r="23" spans="1:6" s="3" customFormat="1">
      <c r="A23" s="130" t="s">
        <v>1401</v>
      </c>
      <c r="B23" s="103" t="s">
        <v>1402</v>
      </c>
      <c r="C23" s="282">
        <v>12</v>
      </c>
      <c r="D23" s="92"/>
      <c r="E23" s="92"/>
      <c r="F23" s="123" t="str">
        <f t="shared" si="0"/>
        <v>-</v>
      </c>
    </row>
    <row r="24" spans="1:6" s="3" customFormat="1">
      <c r="A24" s="130" t="s">
        <v>1403</v>
      </c>
      <c r="B24" s="103" t="s">
        <v>1186</v>
      </c>
      <c r="C24" s="282">
        <v>13</v>
      </c>
      <c r="D24" s="92"/>
      <c r="E24" s="92"/>
      <c r="F24" s="123" t="str">
        <f t="shared" si="0"/>
        <v>-</v>
      </c>
    </row>
    <row r="25" spans="1:6" s="3" customFormat="1">
      <c r="A25" s="130" t="s">
        <v>1187</v>
      </c>
      <c r="B25" s="103" t="s">
        <v>220</v>
      </c>
      <c r="C25" s="282">
        <v>14</v>
      </c>
      <c r="D25" s="92"/>
      <c r="E25" s="92"/>
      <c r="F25" s="123" t="str">
        <f t="shared" si="0"/>
        <v>-</v>
      </c>
    </row>
    <row r="26" spans="1:6" s="3" customFormat="1">
      <c r="A26" s="130" t="s">
        <v>221</v>
      </c>
      <c r="B26" s="103" t="s">
        <v>222</v>
      </c>
      <c r="C26" s="282">
        <v>15</v>
      </c>
      <c r="D26" s="92"/>
      <c r="E26" s="92"/>
      <c r="F26" s="123" t="str">
        <f t="shared" si="0"/>
        <v>-</v>
      </c>
    </row>
    <row r="27" spans="1:6" s="3" customFormat="1">
      <c r="A27" s="130" t="s">
        <v>1148</v>
      </c>
      <c r="B27" s="103" t="s">
        <v>1149</v>
      </c>
      <c r="C27" s="282">
        <v>16</v>
      </c>
      <c r="D27" s="92"/>
      <c r="E27" s="92"/>
      <c r="F27" s="123" t="str">
        <f t="shared" si="0"/>
        <v>-</v>
      </c>
    </row>
    <row r="28" spans="1:6" s="3" customFormat="1">
      <c r="A28" s="130" t="s">
        <v>1150</v>
      </c>
      <c r="B28" s="103" t="s">
        <v>1422</v>
      </c>
      <c r="C28" s="282">
        <v>17</v>
      </c>
      <c r="D28" s="92"/>
      <c r="E28" s="92"/>
      <c r="F28" s="123" t="str">
        <f t="shared" si="0"/>
        <v>-</v>
      </c>
    </row>
    <row r="29" spans="1:6" s="3" customFormat="1">
      <c r="A29" s="130" t="s">
        <v>118</v>
      </c>
      <c r="B29" s="103" t="s">
        <v>259</v>
      </c>
      <c r="C29" s="282">
        <v>18</v>
      </c>
      <c r="D29" s="95">
        <f>SUM(D30:D34)</f>
        <v>0</v>
      </c>
      <c r="E29" s="95">
        <f>SUM(E30:E34)</f>
        <v>0</v>
      </c>
      <c r="F29" s="123" t="str">
        <f t="shared" si="0"/>
        <v>-</v>
      </c>
    </row>
    <row r="30" spans="1:6" s="3" customFormat="1">
      <c r="A30" s="130" t="s">
        <v>1423</v>
      </c>
      <c r="B30" s="103" t="s">
        <v>1424</v>
      </c>
      <c r="C30" s="282">
        <v>19</v>
      </c>
      <c r="D30" s="92"/>
      <c r="E30" s="92"/>
      <c r="F30" s="123" t="str">
        <f t="shared" si="0"/>
        <v>-</v>
      </c>
    </row>
    <row r="31" spans="1:6" s="3" customFormat="1">
      <c r="A31" s="130" t="s">
        <v>1425</v>
      </c>
      <c r="B31" s="103" t="s">
        <v>1426</v>
      </c>
      <c r="C31" s="282">
        <v>20</v>
      </c>
      <c r="D31" s="92"/>
      <c r="E31" s="92"/>
      <c r="F31" s="123" t="str">
        <f t="shared" si="0"/>
        <v>-</v>
      </c>
    </row>
    <row r="32" spans="1:6" s="3" customFormat="1">
      <c r="A32" s="130" t="s">
        <v>1427</v>
      </c>
      <c r="B32" s="103" t="s">
        <v>1428</v>
      </c>
      <c r="C32" s="282">
        <v>21</v>
      </c>
      <c r="D32" s="92"/>
      <c r="E32" s="92"/>
      <c r="F32" s="123" t="str">
        <f t="shared" si="0"/>
        <v>-</v>
      </c>
    </row>
    <row r="33" spans="1:6" s="3" customFormat="1">
      <c r="A33" s="130" t="s">
        <v>1429</v>
      </c>
      <c r="B33" s="103" t="s">
        <v>1392</v>
      </c>
      <c r="C33" s="282">
        <v>22</v>
      </c>
      <c r="D33" s="92"/>
      <c r="E33" s="92"/>
      <c r="F33" s="123" t="str">
        <f t="shared" si="0"/>
        <v>-</v>
      </c>
    </row>
    <row r="34" spans="1:6" s="3" customFormat="1">
      <c r="A34" s="130" t="s">
        <v>1393</v>
      </c>
      <c r="B34" s="103" t="s">
        <v>1394</v>
      </c>
      <c r="C34" s="282">
        <v>23</v>
      </c>
      <c r="D34" s="92"/>
      <c r="E34" s="92"/>
      <c r="F34" s="123" t="str">
        <f t="shared" si="0"/>
        <v>-</v>
      </c>
    </row>
    <row r="35" spans="1:6" s="3" customFormat="1">
      <c r="A35" s="130" t="s">
        <v>206</v>
      </c>
      <c r="B35" s="103" t="s">
        <v>2109</v>
      </c>
      <c r="C35" s="282">
        <v>24</v>
      </c>
      <c r="D35" s="95">
        <f>SUM(D36:D41)</f>
        <v>0</v>
      </c>
      <c r="E35" s="95">
        <f>SUM(E36:E41)</f>
        <v>0</v>
      </c>
      <c r="F35" s="123" t="str">
        <f t="shared" si="0"/>
        <v>-</v>
      </c>
    </row>
    <row r="36" spans="1:6" s="3" customFormat="1">
      <c r="A36" s="130" t="s">
        <v>1395</v>
      </c>
      <c r="B36" s="103" t="s">
        <v>1396</v>
      </c>
      <c r="C36" s="282">
        <v>25</v>
      </c>
      <c r="D36" s="92"/>
      <c r="E36" s="92"/>
      <c r="F36" s="123" t="str">
        <f t="shared" si="0"/>
        <v>-</v>
      </c>
    </row>
    <row r="37" spans="1:6" s="3" customFormat="1">
      <c r="A37" s="130" t="s">
        <v>1397</v>
      </c>
      <c r="B37" s="103" t="s">
        <v>1398</v>
      </c>
      <c r="C37" s="282">
        <v>26</v>
      </c>
      <c r="D37" s="92"/>
      <c r="E37" s="92"/>
      <c r="F37" s="123" t="str">
        <f t="shared" si="0"/>
        <v>-</v>
      </c>
    </row>
    <row r="38" spans="1:6" s="3" customFormat="1">
      <c r="A38" s="130" t="s">
        <v>1399</v>
      </c>
      <c r="B38" s="103" t="s">
        <v>133</v>
      </c>
      <c r="C38" s="282">
        <v>27</v>
      </c>
      <c r="D38" s="92"/>
      <c r="E38" s="92"/>
      <c r="F38" s="123" t="str">
        <f t="shared" si="0"/>
        <v>-</v>
      </c>
    </row>
    <row r="39" spans="1:6" s="3" customFormat="1">
      <c r="A39" s="130" t="s">
        <v>134</v>
      </c>
      <c r="B39" s="103" t="s">
        <v>135</v>
      </c>
      <c r="C39" s="282">
        <v>28</v>
      </c>
      <c r="D39" s="92"/>
      <c r="E39" s="92"/>
      <c r="F39" s="123" t="str">
        <f t="shared" si="0"/>
        <v>-</v>
      </c>
    </row>
    <row r="40" spans="1:6" s="3" customFormat="1">
      <c r="A40" s="130" t="s">
        <v>136</v>
      </c>
      <c r="B40" s="103" t="s">
        <v>137</v>
      </c>
      <c r="C40" s="282">
        <v>29</v>
      </c>
      <c r="D40" s="92"/>
      <c r="E40" s="92"/>
      <c r="F40" s="123" t="str">
        <f t="shared" si="0"/>
        <v>-</v>
      </c>
    </row>
    <row r="41" spans="1:6" s="3" customFormat="1">
      <c r="A41" s="130" t="s">
        <v>138</v>
      </c>
      <c r="B41" s="103" t="s">
        <v>4029</v>
      </c>
      <c r="C41" s="282">
        <v>30</v>
      </c>
      <c r="D41" s="92"/>
      <c r="E41" s="92"/>
      <c r="F41" s="123" t="str">
        <f t="shared" si="0"/>
        <v>-</v>
      </c>
    </row>
    <row r="42" spans="1:6" s="3" customFormat="1">
      <c r="A42" s="130" t="s">
        <v>1079</v>
      </c>
      <c r="B42" s="103" t="s">
        <v>4030</v>
      </c>
      <c r="C42" s="282">
        <v>31</v>
      </c>
      <c r="D42" s="95">
        <f>D43+D46+D50+D57+D61+D67+D68+D73+D81</f>
        <v>0</v>
      </c>
      <c r="E42" s="95">
        <f>E43+E46+E50+E57+E61+E67+E68+E73+E81</f>
        <v>0</v>
      </c>
      <c r="F42" s="123" t="str">
        <f t="shared" si="0"/>
        <v>-</v>
      </c>
    </row>
    <row r="43" spans="1:6" s="3" customFormat="1">
      <c r="A43" s="130" t="s">
        <v>1080</v>
      </c>
      <c r="B43" s="103" t="s">
        <v>4031</v>
      </c>
      <c r="C43" s="282">
        <v>32</v>
      </c>
      <c r="D43" s="95">
        <f>SUM(D44:D45)</f>
        <v>0</v>
      </c>
      <c r="E43" s="95">
        <f>SUM(E44:E45)</f>
        <v>0</v>
      </c>
      <c r="F43" s="123" t="str">
        <f t="shared" si="0"/>
        <v>-</v>
      </c>
    </row>
    <row r="44" spans="1:6" s="3" customFormat="1">
      <c r="A44" s="130" t="s">
        <v>4032</v>
      </c>
      <c r="B44" s="103" t="s">
        <v>4033</v>
      </c>
      <c r="C44" s="282">
        <v>33</v>
      </c>
      <c r="D44" s="92"/>
      <c r="E44" s="92"/>
      <c r="F44" s="123" t="str">
        <f t="shared" si="0"/>
        <v>-</v>
      </c>
    </row>
    <row r="45" spans="1:6" s="3" customFormat="1">
      <c r="A45" s="130" t="s">
        <v>4034</v>
      </c>
      <c r="B45" s="103" t="s">
        <v>4035</v>
      </c>
      <c r="C45" s="282">
        <v>34</v>
      </c>
      <c r="D45" s="92"/>
      <c r="E45" s="92"/>
      <c r="F45" s="123" t="str">
        <f t="shared" si="0"/>
        <v>-</v>
      </c>
    </row>
    <row r="46" spans="1:6" s="3" customFormat="1">
      <c r="A46" s="130" t="s">
        <v>1082</v>
      </c>
      <c r="B46" s="103" t="s">
        <v>258</v>
      </c>
      <c r="C46" s="282">
        <v>35</v>
      </c>
      <c r="D46" s="95">
        <f>SUM(D47:D49)</f>
        <v>0</v>
      </c>
      <c r="E46" s="95">
        <f>SUM(E47:E49)</f>
        <v>0</v>
      </c>
      <c r="F46" s="123" t="str">
        <f t="shared" si="0"/>
        <v>-</v>
      </c>
    </row>
    <row r="47" spans="1:6" s="3" customFormat="1">
      <c r="A47" s="130" t="s">
        <v>4036</v>
      </c>
      <c r="B47" s="103" t="s">
        <v>4037</v>
      </c>
      <c r="C47" s="282">
        <v>36</v>
      </c>
      <c r="D47" s="92"/>
      <c r="E47" s="92"/>
      <c r="F47" s="123" t="str">
        <f t="shared" si="0"/>
        <v>-</v>
      </c>
    </row>
    <row r="48" spans="1:6" s="3" customFormat="1">
      <c r="A48" s="130" t="s">
        <v>4038</v>
      </c>
      <c r="B48" s="103" t="s">
        <v>4039</v>
      </c>
      <c r="C48" s="282">
        <v>37</v>
      </c>
      <c r="D48" s="92"/>
      <c r="E48" s="92"/>
      <c r="F48" s="123" t="str">
        <f t="shared" si="0"/>
        <v>-</v>
      </c>
    </row>
    <row r="49" spans="1:6" s="3" customFormat="1">
      <c r="A49" s="130" t="s">
        <v>4040</v>
      </c>
      <c r="B49" s="103" t="s">
        <v>4041</v>
      </c>
      <c r="C49" s="282">
        <v>38</v>
      </c>
      <c r="D49" s="92"/>
      <c r="E49" s="92"/>
      <c r="F49" s="123" t="str">
        <f t="shared" si="0"/>
        <v>-</v>
      </c>
    </row>
    <row r="50" spans="1:6" s="3" customFormat="1">
      <c r="A50" s="130" t="s">
        <v>4042</v>
      </c>
      <c r="B50" s="103" t="s">
        <v>257</v>
      </c>
      <c r="C50" s="282">
        <v>39</v>
      </c>
      <c r="D50" s="95">
        <f>SUM(D51:D56)</f>
        <v>0</v>
      </c>
      <c r="E50" s="95">
        <f>SUM(E51:E56)</f>
        <v>0</v>
      </c>
      <c r="F50" s="123" t="str">
        <f t="shared" si="0"/>
        <v>-</v>
      </c>
    </row>
    <row r="51" spans="1:6" s="3" customFormat="1">
      <c r="A51" s="130" t="s">
        <v>4043</v>
      </c>
      <c r="B51" s="103" t="s">
        <v>566</v>
      </c>
      <c r="C51" s="282">
        <v>40</v>
      </c>
      <c r="D51" s="92"/>
      <c r="E51" s="92"/>
      <c r="F51" s="123" t="str">
        <f t="shared" si="0"/>
        <v>-</v>
      </c>
    </row>
    <row r="52" spans="1:6" s="3" customFormat="1">
      <c r="A52" s="130" t="s">
        <v>567</v>
      </c>
      <c r="B52" s="103" t="s">
        <v>568</v>
      </c>
      <c r="C52" s="282">
        <v>41</v>
      </c>
      <c r="D52" s="92"/>
      <c r="E52" s="92"/>
      <c r="F52" s="123" t="str">
        <f t="shared" si="0"/>
        <v>-</v>
      </c>
    </row>
    <row r="53" spans="1:6" s="3" customFormat="1">
      <c r="A53" s="130" t="s">
        <v>569</v>
      </c>
      <c r="B53" s="103" t="s">
        <v>1713</v>
      </c>
      <c r="C53" s="282">
        <v>42</v>
      </c>
      <c r="D53" s="92"/>
      <c r="E53" s="92"/>
      <c r="F53" s="123" t="str">
        <f t="shared" si="0"/>
        <v>-</v>
      </c>
    </row>
    <row r="54" spans="1:6" s="3" customFormat="1">
      <c r="A54" s="130" t="s">
        <v>1714</v>
      </c>
      <c r="B54" s="103" t="s">
        <v>1715</v>
      </c>
      <c r="C54" s="282">
        <v>43</v>
      </c>
      <c r="D54" s="92"/>
      <c r="E54" s="92"/>
      <c r="F54" s="123" t="str">
        <f t="shared" si="0"/>
        <v>-</v>
      </c>
    </row>
    <row r="55" spans="1:6" s="3" customFormat="1">
      <c r="A55" s="130" t="s">
        <v>1716</v>
      </c>
      <c r="B55" s="103" t="s">
        <v>1717</v>
      </c>
      <c r="C55" s="282">
        <v>44</v>
      </c>
      <c r="D55" s="92"/>
      <c r="E55" s="92"/>
      <c r="F55" s="123" t="str">
        <f t="shared" si="0"/>
        <v>-</v>
      </c>
    </row>
    <row r="56" spans="1:6" s="3" customFormat="1">
      <c r="A56" s="130" t="s">
        <v>1718</v>
      </c>
      <c r="B56" s="103" t="s">
        <v>2928</v>
      </c>
      <c r="C56" s="282">
        <v>45</v>
      </c>
      <c r="D56" s="92"/>
      <c r="E56" s="92"/>
      <c r="F56" s="123" t="str">
        <f t="shared" si="0"/>
        <v>-</v>
      </c>
    </row>
    <row r="57" spans="1:6" s="3" customFormat="1">
      <c r="A57" s="130" t="s">
        <v>2929</v>
      </c>
      <c r="B57" s="103" t="s">
        <v>256</v>
      </c>
      <c r="C57" s="282">
        <v>46</v>
      </c>
      <c r="D57" s="95">
        <f>SUM(D58:D60)</f>
        <v>0</v>
      </c>
      <c r="E57" s="95">
        <f>SUM(E58:E60)</f>
        <v>0</v>
      </c>
      <c r="F57" s="123" t="str">
        <f t="shared" si="0"/>
        <v>-</v>
      </c>
    </row>
    <row r="58" spans="1:6" s="3" customFormat="1">
      <c r="A58" s="130" t="s">
        <v>2930</v>
      </c>
      <c r="B58" s="103" t="s">
        <v>3252</v>
      </c>
      <c r="C58" s="282">
        <v>47</v>
      </c>
      <c r="D58" s="92"/>
      <c r="E58" s="92"/>
      <c r="F58" s="123" t="str">
        <f t="shared" si="0"/>
        <v>-</v>
      </c>
    </row>
    <row r="59" spans="1:6" s="3" customFormat="1">
      <c r="A59" s="130" t="s">
        <v>3253</v>
      </c>
      <c r="B59" s="103" t="s">
        <v>3254</v>
      </c>
      <c r="C59" s="282">
        <v>48</v>
      </c>
      <c r="D59" s="92"/>
      <c r="E59" s="92"/>
      <c r="F59" s="123" t="str">
        <f t="shared" si="0"/>
        <v>-</v>
      </c>
    </row>
    <row r="60" spans="1:6" s="3" customFormat="1">
      <c r="A60" s="130" t="s">
        <v>2725</v>
      </c>
      <c r="B60" s="103" t="s">
        <v>2726</v>
      </c>
      <c r="C60" s="282">
        <v>49</v>
      </c>
      <c r="D60" s="92"/>
      <c r="E60" s="92"/>
      <c r="F60" s="123" t="str">
        <f t="shared" si="0"/>
        <v>-</v>
      </c>
    </row>
    <row r="61" spans="1:6" s="3" customFormat="1">
      <c r="A61" s="130" t="s">
        <v>2727</v>
      </c>
      <c r="B61" s="103" t="s">
        <v>1934</v>
      </c>
      <c r="C61" s="282">
        <v>50</v>
      </c>
      <c r="D61" s="95">
        <f>SUM(D62:D66)</f>
        <v>0</v>
      </c>
      <c r="E61" s="95">
        <f>SUM(E62:E66)</f>
        <v>0</v>
      </c>
      <c r="F61" s="123" t="str">
        <f t="shared" si="0"/>
        <v>-</v>
      </c>
    </row>
    <row r="62" spans="1:6" s="3" customFormat="1">
      <c r="A62" s="130" t="s">
        <v>2728</v>
      </c>
      <c r="B62" s="103" t="s">
        <v>2729</v>
      </c>
      <c r="C62" s="282">
        <v>51</v>
      </c>
      <c r="D62" s="92"/>
      <c r="E62" s="92"/>
      <c r="F62" s="123" t="str">
        <f t="shared" si="0"/>
        <v>-</v>
      </c>
    </row>
    <row r="63" spans="1:6" s="3" customFormat="1">
      <c r="A63" s="130" t="s">
        <v>2730</v>
      </c>
      <c r="B63" s="103" t="s">
        <v>174</v>
      </c>
      <c r="C63" s="282">
        <v>52</v>
      </c>
      <c r="D63" s="92"/>
      <c r="E63" s="92"/>
      <c r="F63" s="123" t="str">
        <f t="shared" si="0"/>
        <v>-</v>
      </c>
    </row>
    <row r="64" spans="1:6" s="3" customFormat="1">
      <c r="A64" s="130" t="s">
        <v>2731</v>
      </c>
      <c r="B64" s="103" t="s">
        <v>2732</v>
      </c>
      <c r="C64" s="282">
        <v>53</v>
      </c>
      <c r="D64" s="92"/>
      <c r="E64" s="92"/>
      <c r="F64" s="123" t="str">
        <f t="shared" si="0"/>
        <v>-</v>
      </c>
    </row>
    <row r="65" spans="1:6" s="3" customFormat="1">
      <c r="A65" s="130" t="s">
        <v>2733</v>
      </c>
      <c r="B65" s="103" t="s">
        <v>2734</v>
      </c>
      <c r="C65" s="282">
        <v>54</v>
      </c>
      <c r="D65" s="92"/>
      <c r="E65" s="92"/>
      <c r="F65" s="123" t="str">
        <f t="shared" si="0"/>
        <v>-</v>
      </c>
    </row>
    <row r="66" spans="1:6" s="3" customFormat="1">
      <c r="A66" s="130" t="s">
        <v>2735</v>
      </c>
      <c r="B66" s="103" t="s">
        <v>2736</v>
      </c>
      <c r="C66" s="282">
        <v>55</v>
      </c>
      <c r="D66" s="92"/>
      <c r="E66" s="92"/>
      <c r="F66" s="123" t="str">
        <f t="shared" si="0"/>
        <v>-</v>
      </c>
    </row>
    <row r="67" spans="1:6" s="3" customFormat="1">
      <c r="A67" s="130" t="s">
        <v>2737</v>
      </c>
      <c r="B67" s="103" t="s">
        <v>2738</v>
      </c>
      <c r="C67" s="282">
        <v>56</v>
      </c>
      <c r="D67" s="92"/>
      <c r="E67" s="92"/>
      <c r="F67" s="123" t="str">
        <f t="shared" si="0"/>
        <v>-</v>
      </c>
    </row>
    <row r="68" spans="1:6" s="3" customFormat="1">
      <c r="A68" s="130" t="s">
        <v>2739</v>
      </c>
      <c r="B68" s="103" t="s">
        <v>1933</v>
      </c>
      <c r="C68" s="282">
        <v>57</v>
      </c>
      <c r="D68" s="95">
        <f>SUM(D69:D72)</f>
        <v>0</v>
      </c>
      <c r="E68" s="95">
        <f>SUM(E69:E72)</f>
        <v>0</v>
      </c>
      <c r="F68" s="123" t="str">
        <f t="shared" si="0"/>
        <v>-</v>
      </c>
    </row>
    <row r="69" spans="1:6" s="3" customFormat="1">
      <c r="A69" s="130" t="s">
        <v>2740</v>
      </c>
      <c r="B69" s="103" t="s">
        <v>2741</v>
      </c>
      <c r="C69" s="282">
        <v>58</v>
      </c>
      <c r="D69" s="92"/>
      <c r="E69" s="92"/>
      <c r="F69" s="123" t="str">
        <f t="shared" si="0"/>
        <v>-</v>
      </c>
    </row>
    <row r="70" spans="1:6" s="3" customFormat="1">
      <c r="A70" s="130" t="s">
        <v>2742</v>
      </c>
      <c r="B70" s="103" t="s">
        <v>2743</v>
      </c>
      <c r="C70" s="282">
        <v>59</v>
      </c>
      <c r="D70" s="92"/>
      <c r="E70" s="92"/>
      <c r="F70" s="123" t="str">
        <f t="shared" si="0"/>
        <v>-</v>
      </c>
    </row>
    <row r="71" spans="1:6" s="3" customFormat="1">
      <c r="A71" s="130" t="s">
        <v>2744</v>
      </c>
      <c r="B71" s="103" t="s">
        <v>2745</v>
      </c>
      <c r="C71" s="282">
        <v>60</v>
      </c>
      <c r="D71" s="92"/>
      <c r="E71" s="92"/>
      <c r="F71" s="123" t="str">
        <f t="shared" si="0"/>
        <v>-</v>
      </c>
    </row>
    <row r="72" spans="1:6" s="3" customFormat="1">
      <c r="A72" s="130" t="s">
        <v>2746</v>
      </c>
      <c r="B72" s="103" t="s">
        <v>2747</v>
      </c>
      <c r="C72" s="282">
        <v>61</v>
      </c>
      <c r="D72" s="92"/>
      <c r="E72" s="92"/>
      <c r="F72" s="123" t="str">
        <f t="shared" si="0"/>
        <v>-</v>
      </c>
    </row>
    <row r="73" spans="1:6" s="3" customFormat="1">
      <c r="A73" s="130" t="s">
        <v>2748</v>
      </c>
      <c r="B73" s="103" t="s">
        <v>2749</v>
      </c>
      <c r="C73" s="282">
        <v>62</v>
      </c>
      <c r="D73" s="95">
        <f>SUM(D74:D80)</f>
        <v>0</v>
      </c>
      <c r="E73" s="95">
        <f>SUM(E74:E80)</f>
        <v>0</v>
      </c>
      <c r="F73" s="123" t="str">
        <f t="shared" si="0"/>
        <v>-</v>
      </c>
    </row>
    <row r="74" spans="1:6" s="3" customFormat="1">
      <c r="A74" s="130" t="s">
        <v>2750</v>
      </c>
      <c r="B74" s="103" t="s">
        <v>905</v>
      </c>
      <c r="C74" s="282">
        <v>63</v>
      </c>
      <c r="D74" s="92"/>
      <c r="E74" s="92"/>
      <c r="F74" s="123" t="str">
        <f t="shared" si="0"/>
        <v>-</v>
      </c>
    </row>
    <row r="75" spans="1:6" s="3" customFormat="1">
      <c r="A75" s="130" t="s">
        <v>906</v>
      </c>
      <c r="B75" s="103" t="s">
        <v>907</v>
      </c>
      <c r="C75" s="282">
        <v>64</v>
      </c>
      <c r="D75" s="92"/>
      <c r="E75" s="92"/>
      <c r="F75" s="123" t="str">
        <f t="shared" si="0"/>
        <v>-</v>
      </c>
    </row>
    <row r="76" spans="1:6" s="3" customFormat="1">
      <c r="A76" s="130" t="s">
        <v>908</v>
      </c>
      <c r="B76" s="103" t="s">
        <v>909</v>
      </c>
      <c r="C76" s="282">
        <v>65</v>
      </c>
      <c r="D76" s="92"/>
      <c r="E76" s="92"/>
      <c r="F76" s="123" t="str">
        <f t="shared" si="0"/>
        <v>-</v>
      </c>
    </row>
    <row r="77" spans="1:6" s="3" customFormat="1">
      <c r="A77" s="130" t="s">
        <v>910</v>
      </c>
      <c r="B77" s="103" t="s">
        <v>911</v>
      </c>
      <c r="C77" s="282">
        <v>66</v>
      </c>
      <c r="D77" s="92"/>
      <c r="E77" s="92"/>
      <c r="F77" s="123" t="str">
        <f t="shared" si="0"/>
        <v>-</v>
      </c>
    </row>
    <row r="78" spans="1:6" s="3" customFormat="1">
      <c r="A78" s="130" t="s">
        <v>912</v>
      </c>
      <c r="B78" s="103" t="s">
        <v>913</v>
      </c>
      <c r="C78" s="282">
        <v>67</v>
      </c>
      <c r="D78" s="92"/>
      <c r="E78" s="92"/>
      <c r="F78" s="123" t="str">
        <f t="shared" ref="F78:F140" si="1">IF(D78&gt;0,IF(E78/D78&gt;=100,"&gt;&gt;100",E78/D78*100),"-")</f>
        <v>-</v>
      </c>
    </row>
    <row r="79" spans="1:6" s="3" customFormat="1">
      <c r="A79" s="130" t="s">
        <v>914</v>
      </c>
      <c r="B79" s="103" t="s">
        <v>385</v>
      </c>
      <c r="C79" s="282">
        <v>68</v>
      </c>
      <c r="D79" s="92"/>
      <c r="E79" s="92"/>
      <c r="F79" s="123" t="str">
        <f t="shared" si="1"/>
        <v>-</v>
      </c>
    </row>
    <row r="80" spans="1:6" s="3" customFormat="1">
      <c r="A80" s="130" t="s">
        <v>386</v>
      </c>
      <c r="B80" s="103" t="s">
        <v>2116</v>
      </c>
      <c r="C80" s="282">
        <v>69</v>
      </c>
      <c r="D80" s="92"/>
      <c r="E80" s="92"/>
      <c r="F80" s="123" t="str">
        <f t="shared" si="1"/>
        <v>-</v>
      </c>
    </row>
    <row r="81" spans="1:6" s="3" customFormat="1">
      <c r="A81" s="130" t="s">
        <v>1083</v>
      </c>
      <c r="B81" s="103" t="s">
        <v>2117</v>
      </c>
      <c r="C81" s="282">
        <v>70</v>
      </c>
      <c r="D81" s="92"/>
      <c r="E81" s="92"/>
      <c r="F81" s="123" t="str">
        <f t="shared" si="1"/>
        <v>-</v>
      </c>
    </row>
    <row r="82" spans="1:6" s="3" customFormat="1">
      <c r="A82" s="130" t="s">
        <v>1210</v>
      </c>
      <c r="B82" s="103" t="s">
        <v>1932</v>
      </c>
      <c r="C82" s="282">
        <v>71</v>
      </c>
      <c r="D82" s="95">
        <f>SUM(D83:D88)</f>
        <v>0</v>
      </c>
      <c r="E82" s="95">
        <f>SUM(E83:E88)</f>
        <v>0</v>
      </c>
      <c r="F82" s="123" t="str">
        <f t="shared" si="1"/>
        <v>-</v>
      </c>
    </row>
    <row r="83" spans="1:6" s="3" customFormat="1">
      <c r="A83" s="130" t="s">
        <v>1211</v>
      </c>
      <c r="B83" s="103" t="s">
        <v>2118</v>
      </c>
      <c r="C83" s="282">
        <v>72</v>
      </c>
      <c r="D83" s="92"/>
      <c r="E83" s="92"/>
      <c r="F83" s="123" t="str">
        <f t="shared" si="1"/>
        <v>-</v>
      </c>
    </row>
    <row r="84" spans="1:6" s="3" customFormat="1">
      <c r="A84" s="130" t="s">
        <v>1213</v>
      </c>
      <c r="B84" s="103" t="s">
        <v>2119</v>
      </c>
      <c r="C84" s="282">
        <v>73</v>
      </c>
      <c r="D84" s="92"/>
      <c r="E84" s="92"/>
      <c r="F84" s="123" t="str">
        <f t="shared" si="1"/>
        <v>-</v>
      </c>
    </row>
    <row r="85" spans="1:6" s="3" customFormat="1">
      <c r="A85" s="130" t="s">
        <v>1712</v>
      </c>
      <c r="B85" s="103" t="s">
        <v>2120</v>
      </c>
      <c r="C85" s="282">
        <v>74</v>
      </c>
      <c r="D85" s="92"/>
      <c r="E85" s="92"/>
      <c r="F85" s="123" t="str">
        <f t="shared" si="1"/>
        <v>-</v>
      </c>
    </row>
    <row r="86" spans="1:6" s="3" customFormat="1">
      <c r="A86" s="130" t="s">
        <v>1182</v>
      </c>
      <c r="B86" s="103" t="s">
        <v>2121</v>
      </c>
      <c r="C86" s="282">
        <v>75</v>
      </c>
      <c r="D86" s="92"/>
      <c r="E86" s="92"/>
      <c r="F86" s="123" t="str">
        <f t="shared" si="1"/>
        <v>-</v>
      </c>
    </row>
    <row r="87" spans="1:6" s="3" customFormat="1">
      <c r="A87" s="130" t="s">
        <v>1184</v>
      </c>
      <c r="B87" s="103" t="s">
        <v>2837</v>
      </c>
      <c r="C87" s="282">
        <v>76</v>
      </c>
      <c r="D87" s="92"/>
      <c r="E87" s="92"/>
      <c r="F87" s="123" t="str">
        <f t="shared" si="1"/>
        <v>-</v>
      </c>
    </row>
    <row r="88" spans="1:6" s="3" customFormat="1">
      <c r="A88" s="130" t="s">
        <v>2469</v>
      </c>
      <c r="B88" s="103" t="s">
        <v>2838</v>
      </c>
      <c r="C88" s="282">
        <v>77</v>
      </c>
      <c r="D88" s="92"/>
      <c r="E88" s="92"/>
      <c r="F88" s="123" t="str">
        <f t="shared" si="1"/>
        <v>-</v>
      </c>
    </row>
    <row r="89" spans="1:6" s="3" customFormat="1">
      <c r="A89" s="130" t="s">
        <v>2470</v>
      </c>
      <c r="B89" s="103" t="s">
        <v>1931</v>
      </c>
      <c r="C89" s="282">
        <v>78</v>
      </c>
      <c r="D89" s="95">
        <f>SUM(D90:D95)</f>
        <v>0</v>
      </c>
      <c r="E89" s="95">
        <f>SUM(E90:E95)</f>
        <v>0</v>
      </c>
      <c r="F89" s="123" t="str">
        <f t="shared" si="1"/>
        <v>-</v>
      </c>
    </row>
    <row r="90" spans="1:6" s="3" customFormat="1">
      <c r="A90" s="130" t="s">
        <v>2471</v>
      </c>
      <c r="B90" s="103" t="s">
        <v>2839</v>
      </c>
      <c r="C90" s="282">
        <v>79</v>
      </c>
      <c r="D90" s="92"/>
      <c r="E90" s="92"/>
      <c r="F90" s="123" t="str">
        <f t="shared" si="1"/>
        <v>-</v>
      </c>
    </row>
    <row r="91" spans="1:6" s="3" customFormat="1">
      <c r="A91" s="130" t="s">
        <v>2473</v>
      </c>
      <c r="B91" s="103" t="s">
        <v>2840</v>
      </c>
      <c r="C91" s="282">
        <v>80</v>
      </c>
      <c r="D91" s="92"/>
      <c r="E91" s="92"/>
      <c r="F91" s="123" t="str">
        <f t="shared" si="1"/>
        <v>-</v>
      </c>
    </row>
    <row r="92" spans="1:6" s="3" customFormat="1">
      <c r="A92" s="130" t="s">
        <v>2567</v>
      </c>
      <c r="B92" s="103" t="s">
        <v>2568</v>
      </c>
      <c r="C92" s="282">
        <v>81</v>
      </c>
      <c r="D92" s="92"/>
      <c r="E92" s="92"/>
      <c r="F92" s="123" t="str">
        <f t="shared" si="1"/>
        <v>-</v>
      </c>
    </row>
    <row r="93" spans="1:6" s="3" customFormat="1">
      <c r="A93" s="130" t="s">
        <v>2475</v>
      </c>
      <c r="B93" s="103" t="s">
        <v>2569</v>
      </c>
      <c r="C93" s="282">
        <v>82</v>
      </c>
      <c r="D93" s="92"/>
      <c r="E93" s="92"/>
      <c r="F93" s="123" t="str">
        <f t="shared" si="1"/>
        <v>-</v>
      </c>
    </row>
    <row r="94" spans="1:6" s="3" customFormat="1">
      <c r="A94" s="130" t="s">
        <v>2570</v>
      </c>
      <c r="B94" s="103" t="s">
        <v>2571</v>
      </c>
      <c r="C94" s="282">
        <v>83</v>
      </c>
      <c r="D94" s="92"/>
      <c r="E94" s="92"/>
      <c r="F94" s="123" t="str">
        <f t="shared" si="1"/>
        <v>-</v>
      </c>
    </row>
    <row r="95" spans="1:6" s="3" customFormat="1">
      <c r="A95" s="130" t="s">
        <v>2572</v>
      </c>
      <c r="B95" s="103" t="s">
        <v>310</v>
      </c>
      <c r="C95" s="282">
        <v>84</v>
      </c>
      <c r="D95" s="92"/>
      <c r="E95" s="92"/>
      <c r="F95" s="123" t="str">
        <f t="shared" si="1"/>
        <v>-</v>
      </c>
    </row>
    <row r="96" spans="1:6" s="3" customFormat="1">
      <c r="A96" s="130" t="s">
        <v>311</v>
      </c>
      <c r="B96" s="103" t="s">
        <v>3217</v>
      </c>
      <c r="C96" s="282">
        <v>85</v>
      </c>
      <c r="D96" s="95">
        <f>D97+D101+D106+D111+D112+D113</f>
        <v>0</v>
      </c>
      <c r="E96" s="95">
        <f>E97+E101+E106+E111+E112+E113</f>
        <v>0</v>
      </c>
      <c r="F96" s="123" t="str">
        <f t="shared" si="1"/>
        <v>-</v>
      </c>
    </row>
    <row r="97" spans="1:6" s="3" customFormat="1">
      <c r="A97" s="130" t="s">
        <v>312</v>
      </c>
      <c r="B97" s="103" t="s">
        <v>2810</v>
      </c>
      <c r="C97" s="282">
        <v>86</v>
      </c>
      <c r="D97" s="95">
        <f>SUM(D98:D100)</f>
        <v>0</v>
      </c>
      <c r="E97" s="95">
        <f>SUM(E98:E100)</f>
        <v>0</v>
      </c>
      <c r="F97" s="123" t="str">
        <f t="shared" si="1"/>
        <v>-</v>
      </c>
    </row>
    <row r="98" spans="1:6" s="3" customFormat="1">
      <c r="A98" s="130" t="s">
        <v>313</v>
      </c>
      <c r="B98" s="103" t="s">
        <v>3763</v>
      </c>
      <c r="C98" s="282">
        <v>87</v>
      </c>
      <c r="D98" s="92"/>
      <c r="E98" s="92"/>
      <c r="F98" s="123" t="str">
        <f t="shared" si="1"/>
        <v>-</v>
      </c>
    </row>
    <row r="99" spans="1:6" s="3" customFormat="1">
      <c r="A99" s="130" t="s">
        <v>3764</v>
      </c>
      <c r="B99" s="103" t="s">
        <v>3765</v>
      </c>
      <c r="C99" s="282">
        <v>88</v>
      </c>
      <c r="D99" s="92"/>
      <c r="E99" s="92"/>
      <c r="F99" s="123" t="str">
        <f t="shared" si="1"/>
        <v>-</v>
      </c>
    </row>
    <row r="100" spans="1:6" s="3" customFormat="1">
      <c r="A100" s="130" t="s">
        <v>3766</v>
      </c>
      <c r="B100" s="103" t="s">
        <v>3767</v>
      </c>
      <c r="C100" s="282">
        <v>89</v>
      </c>
      <c r="D100" s="92"/>
      <c r="E100" s="92"/>
      <c r="F100" s="123" t="str">
        <f t="shared" si="1"/>
        <v>-</v>
      </c>
    </row>
    <row r="101" spans="1:6" s="3" customFormat="1">
      <c r="A101" s="130" t="s">
        <v>3768</v>
      </c>
      <c r="B101" s="103" t="s">
        <v>2811</v>
      </c>
      <c r="C101" s="282">
        <v>90</v>
      </c>
      <c r="D101" s="95">
        <f>SUM(D102:D105)</f>
        <v>0</v>
      </c>
      <c r="E101" s="95">
        <f>SUM(E102:E105)</f>
        <v>0</v>
      </c>
      <c r="F101" s="123" t="str">
        <f t="shared" si="1"/>
        <v>-</v>
      </c>
    </row>
    <row r="102" spans="1:6" s="3" customFormat="1">
      <c r="A102" s="130" t="s">
        <v>3769</v>
      </c>
      <c r="B102" s="103" t="s">
        <v>3770</v>
      </c>
      <c r="C102" s="282">
        <v>91</v>
      </c>
      <c r="D102" s="92"/>
      <c r="E102" s="92"/>
      <c r="F102" s="123" t="str">
        <f t="shared" si="1"/>
        <v>-</v>
      </c>
    </row>
    <row r="103" spans="1:6" s="3" customFormat="1">
      <c r="A103" s="130" t="s">
        <v>3771</v>
      </c>
      <c r="B103" s="103" t="s">
        <v>3772</v>
      </c>
      <c r="C103" s="282">
        <v>92</v>
      </c>
      <c r="D103" s="92"/>
      <c r="E103" s="92"/>
      <c r="F103" s="123" t="str">
        <f t="shared" si="1"/>
        <v>-</v>
      </c>
    </row>
    <row r="104" spans="1:6" s="3" customFormat="1">
      <c r="A104" s="130" t="s">
        <v>3773</v>
      </c>
      <c r="B104" s="103" t="s">
        <v>3774</v>
      </c>
      <c r="C104" s="282">
        <v>93</v>
      </c>
      <c r="D104" s="92"/>
      <c r="E104" s="92"/>
      <c r="F104" s="123" t="str">
        <f t="shared" si="1"/>
        <v>-</v>
      </c>
    </row>
    <row r="105" spans="1:6" s="3" customFormat="1">
      <c r="A105" s="130" t="s">
        <v>3775</v>
      </c>
      <c r="B105" s="103" t="s">
        <v>3776</v>
      </c>
      <c r="C105" s="282">
        <v>94</v>
      </c>
      <c r="D105" s="92"/>
      <c r="E105" s="92"/>
      <c r="F105" s="123" t="str">
        <f t="shared" si="1"/>
        <v>-</v>
      </c>
    </row>
    <row r="106" spans="1:6" s="3" customFormat="1">
      <c r="A106" s="130" t="s">
        <v>3777</v>
      </c>
      <c r="B106" s="103" t="s">
        <v>2812</v>
      </c>
      <c r="C106" s="282">
        <v>95</v>
      </c>
      <c r="D106" s="95">
        <f>SUM(D107:D110)</f>
        <v>0</v>
      </c>
      <c r="E106" s="95">
        <f>SUM(E107:E110)</f>
        <v>0</v>
      </c>
      <c r="F106" s="123" t="str">
        <f t="shared" si="1"/>
        <v>-</v>
      </c>
    </row>
    <row r="107" spans="1:6" s="3" customFormat="1">
      <c r="A107" s="130" t="s">
        <v>3778</v>
      </c>
      <c r="B107" s="103" t="s">
        <v>3779</v>
      </c>
      <c r="C107" s="282">
        <v>96</v>
      </c>
      <c r="D107" s="92"/>
      <c r="E107" s="92"/>
      <c r="F107" s="123" t="str">
        <f t="shared" si="1"/>
        <v>-</v>
      </c>
    </row>
    <row r="108" spans="1:6" s="3" customFormat="1">
      <c r="A108" s="130" t="s">
        <v>3780</v>
      </c>
      <c r="B108" s="103" t="s">
        <v>3781</v>
      </c>
      <c r="C108" s="282">
        <v>97</v>
      </c>
      <c r="D108" s="92"/>
      <c r="E108" s="92"/>
      <c r="F108" s="123" t="str">
        <f t="shared" si="1"/>
        <v>-</v>
      </c>
    </row>
    <row r="109" spans="1:6" s="3" customFormat="1">
      <c r="A109" s="130" t="s">
        <v>3782</v>
      </c>
      <c r="B109" s="103" t="s">
        <v>1987</v>
      </c>
      <c r="C109" s="282">
        <v>98</v>
      </c>
      <c r="D109" s="92"/>
      <c r="E109" s="92"/>
      <c r="F109" s="123" t="str">
        <f t="shared" si="1"/>
        <v>-</v>
      </c>
    </row>
    <row r="110" spans="1:6" s="3" customFormat="1">
      <c r="A110" s="130" t="s">
        <v>1988</v>
      </c>
      <c r="B110" s="103" t="s">
        <v>1989</v>
      </c>
      <c r="C110" s="282">
        <v>99</v>
      </c>
      <c r="D110" s="92"/>
      <c r="E110" s="92"/>
      <c r="F110" s="123" t="str">
        <f t="shared" si="1"/>
        <v>-</v>
      </c>
    </row>
    <row r="111" spans="1:6" s="3" customFormat="1">
      <c r="A111" s="130" t="s">
        <v>59</v>
      </c>
      <c r="B111" s="103" t="s">
        <v>3455</v>
      </c>
      <c r="C111" s="282">
        <v>100</v>
      </c>
      <c r="D111" s="92"/>
      <c r="E111" s="92"/>
      <c r="F111" s="123" t="str">
        <f t="shared" si="1"/>
        <v>-</v>
      </c>
    </row>
    <row r="112" spans="1:6" s="3" customFormat="1">
      <c r="A112" s="130" t="s">
        <v>3456</v>
      </c>
      <c r="B112" s="103" t="s">
        <v>4296</v>
      </c>
      <c r="C112" s="282">
        <v>101</v>
      </c>
      <c r="D112" s="92"/>
      <c r="E112" s="92"/>
      <c r="F112" s="123" t="str">
        <f t="shared" si="1"/>
        <v>-</v>
      </c>
    </row>
    <row r="113" spans="1:6" s="3" customFormat="1">
      <c r="A113" s="130" t="s">
        <v>4297</v>
      </c>
      <c r="B113" s="103" t="s">
        <v>4298</v>
      </c>
      <c r="C113" s="282">
        <v>102</v>
      </c>
      <c r="D113" s="92"/>
      <c r="E113" s="92"/>
      <c r="F113" s="123" t="str">
        <f t="shared" si="1"/>
        <v>-</v>
      </c>
    </row>
    <row r="114" spans="1:6" s="3" customFormat="1">
      <c r="A114" s="130" t="s">
        <v>4299</v>
      </c>
      <c r="B114" s="103" t="s">
        <v>2813</v>
      </c>
      <c r="C114" s="282">
        <v>103</v>
      </c>
      <c r="D114" s="95">
        <f>SUM(D115:D120)</f>
        <v>0</v>
      </c>
      <c r="E114" s="95">
        <f>SUM(E115:E120)</f>
        <v>0</v>
      </c>
      <c r="F114" s="123" t="str">
        <f t="shared" si="1"/>
        <v>-</v>
      </c>
    </row>
    <row r="115" spans="1:6" s="3" customFormat="1">
      <c r="A115" s="130" t="s">
        <v>1273</v>
      </c>
      <c r="B115" s="103" t="s">
        <v>1274</v>
      </c>
      <c r="C115" s="282">
        <v>104</v>
      </c>
      <c r="D115" s="92"/>
      <c r="E115" s="92"/>
      <c r="F115" s="123" t="str">
        <f t="shared" si="1"/>
        <v>-</v>
      </c>
    </row>
    <row r="116" spans="1:6" s="3" customFormat="1">
      <c r="A116" s="130" t="s">
        <v>1275</v>
      </c>
      <c r="B116" s="103" t="s">
        <v>1276</v>
      </c>
      <c r="C116" s="282">
        <v>105</v>
      </c>
      <c r="D116" s="92"/>
      <c r="E116" s="92"/>
      <c r="F116" s="123" t="str">
        <f t="shared" si="1"/>
        <v>-</v>
      </c>
    </row>
    <row r="117" spans="1:6" s="3" customFormat="1">
      <c r="A117" s="130" t="s">
        <v>281</v>
      </c>
      <c r="B117" s="103" t="s">
        <v>282</v>
      </c>
      <c r="C117" s="282">
        <v>106</v>
      </c>
      <c r="D117" s="92"/>
      <c r="E117" s="92"/>
      <c r="F117" s="123" t="str">
        <f t="shared" si="1"/>
        <v>-</v>
      </c>
    </row>
    <row r="118" spans="1:6" s="3" customFormat="1">
      <c r="A118" s="130" t="s">
        <v>283</v>
      </c>
      <c r="B118" s="103" t="s">
        <v>2050</v>
      </c>
      <c r="C118" s="282">
        <v>107</v>
      </c>
      <c r="D118" s="92"/>
      <c r="E118" s="92"/>
      <c r="F118" s="123" t="str">
        <f t="shared" si="1"/>
        <v>-</v>
      </c>
    </row>
    <row r="119" spans="1:6" s="3" customFormat="1">
      <c r="A119" s="130" t="s">
        <v>2051</v>
      </c>
      <c r="B119" s="103" t="s">
        <v>2052</v>
      </c>
      <c r="C119" s="282">
        <v>108</v>
      </c>
      <c r="D119" s="92"/>
      <c r="E119" s="92"/>
      <c r="F119" s="123" t="str">
        <f t="shared" si="1"/>
        <v>-</v>
      </c>
    </row>
    <row r="120" spans="1:6" s="3" customFormat="1">
      <c r="A120" s="130" t="s">
        <v>2053</v>
      </c>
      <c r="B120" s="103" t="s">
        <v>2054</v>
      </c>
      <c r="C120" s="282">
        <v>109</v>
      </c>
      <c r="D120" s="92"/>
      <c r="E120" s="92"/>
      <c r="F120" s="123" t="str">
        <f t="shared" si="1"/>
        <v>-</v>
      </c>
    </row>
    <row r="121" spans="1:6" s="3" customFormat="1">
      <c r="A121" s="130" t="s">
        <v>2055</v>
      </c>
      <c r="B121" s="103" t="s">
        <v>3218</v>
      </c>
      <c r="C121" s="282">
        <v>110</v>
      </c>
      <c r="D121" s="95">
        <f>D122+D125+D128+D129+SUM(D132:D135)</f>
        <v>3824712</v>
      </c>
      <c r="E121" s="95">
        <f>E122+E125+E128+E129+SUM(E132:E135)</f>
        <v>3591004</v>
      </c>
      <c r="F121" s="123">
        <f t="shared" si="1"/>
        <v>93.889526845419994</v>
      </c>
    </row>
    <row r="122" spans="1:6" s="3" customFormat="1">
      <c r="A122" s="130" t="s">
        <v>2056</v>
      </c>
      <c r="B122" s="103" t="s">
        <v>3219</v>
      </c>
      <c r="C122" s="282">
        <v>111</v>
      </c>
      <c r="D122" s="95">
        <f>SUM(D123:D124)</f>
        <v>3647125</v>
      </c>
      <c r="E122" s="95">
        <f>SUM(E123:E124)</f>
        <v>3411028</v>
      </c>
      <c r="F122" s="123">
        <f t="shared" si="1"/>
        <v>93.526490043527431</v>
      </c>
    </row>
    <row r="123" spans="1:6" s="3" customFormat="1">
      <c r="A123" s="130" t="s">
        <v>2057</v>
      </c>
      <c r="B123" s="103" t="s">
        <v>1386</v>
      </c>
      <c r="C123" s="282">
        <v>112</v>
      </c>
      <c r="D123" s="92"/>
      <c r="E123" s="92"/>
      <c r="F123" s="123" t="str">
        <f t="shared" si="1"/>
        <v>-</v>
      </c>
    </row>
    <row r="124" spans="1:6" s="3" customFormat="1">
      <c r="A124" s="130" t="s">
        <v>2058</v>
      </c>
      <c r="B124" s="103" t="s">
        <v>1387</v>
      </c>
      <c r="C124" s="282">
        <v>113</v>
      </c>
      <c r="D124" s="92">
        <v>3647125</v>
      </c>
      <c r="E124" s="92">
        <v>3411028</v>
      </c>
      <c r="F124" s="123">
        <f t="shared" si="1"/>
        <v>93.526490043527431</v>
      </c>
    </row>
    <row r="125" spans="1:6" s="3" customFormat="1">
      <c r="A125" s="130" t="s">
        <v>2059</v>
      </c>
      <c r="B125" s="103" t="s">
        <v>3220</v>
      </c>
      <c r="C125" s="282">
        <v>114</v>
      </c>
      <c r="D125" s="95">
        <f>SUM(D126:D127)</f>
        <v>0</v>
      </c>
      <c r="E125" s="95">
        <f>SUM(E126:E127)</f>
        <v>0</v>
      </c>
      <c r="F125" s="123" t="str">
        <f t="shared" si="1"/>
        <v>-</v>
      </c>
    </row>
    <row r="126" spans="1:6" s="3" customFormat="1">
      <c r="A126" s="130" t="s">
        <v>2060</v>
      </c>
      <c r="B126" s="103" t="s">
        <v>2061</v>
      </c>
      <c r="C126" s="282">
        <v>115</v>
      </c>
      <c r="D126" s="92"/>
      <c r="E126" s="92"/>
      <c r="F126" s="123" t="str">
        <f t="shared" si="1"/>
        <v>-</v>
      </c>
    </row>
    <row r="127" spans="1:6" s="3" customFormat="1">
      <c r="A127" s="130" t="s">
        <v>2062</v>
      </c>
      <c r="B127" s="103" t="s">
        <v>3783</v>
      </c>
      <c r="C127" s="282">
        <v>116</v>
      </c>
      <c r="D127" s="92"/>
      <c r="E127" s="92"/>
      <c r="F127" s="123" t="str">
        <f t="shared" si="1"/>
        <v>-</v>
      </c>
    </row>
    <row r="128" spans="1:6" s="3" customFormat="1">
      <c r="A128" s="130" t="s">
        <v>3784</v>
      </c>
      <c r="B128" s="103" t="s">
        <v>3785</v>
      </c>
      <c r="C128" s="282">
        <v>117</v>
      </c>
      <c r="D128" s="92"/>
      <c r="E128" s="92"/>
      <c r="F128" s="123" t="str">
        <f t="shared" si="1"/>
        <v>-</v>
      </c>
    </row>
    <row r="129" spans="1:6" s="3" customFormat="1">
      <c r="A129" s="130" t="s">
        <v>3786</v>
      </c>
      <c r="B129" s="103" t="s">
        <v>3221</v>
      </c>
      <c r="C129" s="282">
        <v>118</v>
      </c>
      <c r="D129" s="95">
        <f>SUM(D130:D131)</f>
        <v>0</v>
      </c>
      <c r="E129" s="95">
        <f>SUM(E130:E131)</f>
        <v>0</v>
      </c>
      <c r="F129" s="123" t="str">
        <f t="shared" si="1"/>
        <v>-</v>
      </c>
    </row>
    <row r="130" spans="1:6" s="3" customFormat="1">
      <c r="A130" s="130" t="s">
        <v>3887</v>
      </c>
      <c r="B130" s="103" t="s">
        <v>3624</v>
      </c>
      <c r="C130" s="282">
        <v>119</v>
      </c>
      <c r="D130" s="92"/>
      <c r="E130" s="92"/>
      <c r="F130" s="123" t="str">
        <f t="shared" si="1"/>
        <v>-</v>
      </c>
    </row>
    <row r="131" spans="1:6" s="3" customFormat="1">
      <c r="A131" s="130" t="s">
        <v>3847</v>
      </c>
      <c r="B131" s="103" t="s">
        <v>3848</v>
      </c>
      <c r="C131" s="282">
        <v>120</v>
      </c>
      <c r="D131" s="92"/>
      <c r="E131" s="92"/>
      <c r="F131" s="123" t="str">
        <f t="shared" si="1"/>
        <v>-</v>
      </c>
    </row>
    <row r="132" spans="1:6" s="3" customFormat="1">
      <c r="A132" s="130" t="s">
        <v>3849</v>
      </c>
      <c r="B132" s="103" t="s">
        <v>3850</v>
      </c>
      <c r="C132" s="282">
        <v>121</v>
      </c>
      <c r="D132" s="92"/>
      <c r="E132" s="92"/>
      <c r="F132" s="123" t="str">
        <f t="shared" si="1"/>
        <v>-</v>
      </c>
    </row>
    <row r="133" spans="1:6" s="3" customFormat="1">
      <c r="A133" s="130" t="s">
        <v>3851</v>
      </c>
      <c r="B133" s="103" t="s">
        <v>3852</v>
      </c>
      <c r="C133" s="282">
        <v>122</v>
      </c>
      <c r="D133" s="92">
        <v>177587</v>
      </c>
      <c r="E133" s="92">
        <v>179976</v>
      </c>
      <c r="F133" s="123">
        <f t="shared" si="1"/>
        <v>101.34525612798232</v>
      </c>
    </row>
    <row r="134" spans="1:6" s="3" customFormat="1">
      <c r="A134" s="130" t="s">
        <v>3853</v>
      </c>
      <c r="B134" s="103" t="s">
        <v>3854</v>
      </c>
      <c r="C134" s="282">
        <v>123</v>
      </c>
      <c r="D134" s="92"/>
      <c r="E134" s="92"/>
      <c r="F134" s="123" t="str">
        <f t="shared" si="1"/>
        <v>-</v>
      </c>
    </row>
    <row r="135" spans="1:6" s="3" customFormat="1">
      <c r="A135" s="130" t="s">
        <v>3855</v>
      </c>
      <c r="B135" s="103" t="s">
        <v>3856</v>
      </c>
      <c r="C135" s="282">
        <v>124</v>
      </c>
      <c r="D135" s="92"/>
      <c r="E135" s="92"/>
      <c r="F135" s="123" t="str">
        <f t="shared" si="1"/>
        <v>-</v>
      </c>
    </row>
    <row r="136" spans="1:6" s="3" customFormat="1">
      <c r="A136" s="130" t="s">
        <v>3857</v>
      </c>
      <c r="B136" s="103" t="s">
        <v>211</v>
      </c>
      <c r="C136" s="282">
        <v>125</v>
      </c>
      <c r="D136" s="95">
        <f>D137+D140+SUM(D141:D147)</f>
        <v>0</v>
      </c>
      <c r="E136" s="95">
        <f>E137+E140+SUM(E141:E147)</f>
        <v>0</v>
      </c>
      <c r="F136" s="123" t="str">
        <f t="shared" si="1"/>
        <v>-</v>
      </c>
    </row>
    <row r="137" spans="1:6" s="3" customFormat="1">
      <c r="A137" s="130" t="s">
        <v>3858</v>
      </c>
      <c r="B137" s="103" t="s">
        <v>3859</v>
      </c>
      <c r="C137" s="282">
        <v>126</v>
      </c>
      <c r="D137" s="95">
        <f>SUM(D138:D139)</f>
        <v>0</v>
      </c>
      <c r="E137" s="95">
        <f>SUM(E138:E139)</f>
        <v>0</v>
      </c>
      <c r="F137" s="123" t="str">
        <f t="shared" si="1"/>
        <v>-</v>
      </c>
    </row>
    <row r="138" spans="1:6" s="3" customFormat="1">
      <c r="A138" s="130" t="s">
        <v>3860</v>
      </c>
      <c r="B138" s="103" t="s">
        <v>3861</v>
      </c>
      <c r="C138" s="282">
        <v>127</v>
      </c>
      <c r="D138" s="92"/>
      <c r="E138" s="92"/>
      <c r="F138" s="123" t="str">
        <f t="shared" si="1"/>
        <v>-</v>
      </c>
    </row>
    <row r="139" spans="1:6" s="3" customFormat="1">
      <c r="A139" s="130" t="s">
        <v>3862</v>
      </c>
      <c r="B139" s="103" t="s">
        <v>3863</v>
      </c>
      <c r="C139" s="282">
        <v>128</v>
      </c>
      <c r="D139" s="92"/>
      <c r="E139" s="92"/>
      <c r="F139" s="123" t="str">
        <f t="shared" si="1"/>
        <v>-</v>
      </c>
    </row>
    <row r="140" spans="1:6" s="3" customFormat="1">
      <c r="A140" s="130" t="s">
        <v>3864</v>
      </c>
      <c r="B140" s="103" t="s">
        <v>3865</v>
      </c>
      <c r="C140" s="282">
        <v>129</v>
      </c>
      <c r="D140" s="92"/>
      <c r="E140" s="92"/>
      <c r="F140" s="123" t="str">
        <f t="shared" si="1"/>
        <v>-</v>
      </c>
    </row>
    <row r="141" spans="1:6" s="3" customFormat="1">
      <c r="A141" s="130" t="s">
        <v>3866</v>
      </c>
      <c r="B141" s="103" t="s">
        <v>175</v>
      </c>
      <c r="C141" s="282">
        <v>130</v>
      </c>
      <c r="D141" s="92"/>
      <c r="E141" s="92"/>
      <c r="F141" s="123" t="str">
        <f>IF(D141&gt;0,IF(E141/D141&gt;=100,"&gt;&gt;100",E141/D141*100),"-")</f>
        <v>-</v>
      </c>
    </row>
    <row r="142" spans="1:6" s="3" customFormat="1">
      <c r="A142" s="130" t="s">
        <v>3867</v>
      </c>
      <c r="B142" s="103" t="s">
        <v>3868</v>
      </c>
      <c r="C142" s="282">
        <v>131</v>
      </c>
      <c r="D142" s="92"/>
      <c r="E142" s="92"/>
      <c r="F142" s="123" t="str">
        <f t="shared" ref="F142:F148" si="2">IF(D142&gt;0,IF(E142/D142&gt;=100,"&gt;&gt;100",E142/D142*100),"-")</f>
        <v>-</v>
      </c>
    </row>
    <row r="143" spans="1:6" s="3" customFormat="1">
      <c r="A143" s="130" t="s">
        <v>3869</v>
      </c>
      <c r="B143" s="103" t="s">
        <v>3870</v>
      </c>
      <c r="C143" s="282">
        <v>132</v>
      </c>
      <c r="D143" s="92"/>
      <c r="E143" s="92"/>
      <c r="F143" s="123" t="str">
        <f t="shared" si="2"/>
        <v>-</v>
      </c>
    </row>
    <row r="144" spans="1:6" s="3" customFormat="1">
      <c r="A144" s="130" t="s">
        <v>3871</v>
      </c>
      <c r="B144" s="103" t="s">
        <v>3872</v>
      </c>
      <c r="C144" s="282">
        <v>133</v>
      </c>
      <c r="D144" s="92"/>
      <c r="E144" s="92"/>
      <c r="F144" s="123" t="str">
        <f t="shared" si="2"/>
        <v>-</v>
      </c>
    </row>
    <row r="145" spans="1:7" s="3" customFormat="1">
      <c r="A145" s="130" t="s">
        <v>3873</v>
      </c>
      <c r="B145" s="102" t="s">
        <v>3874</v>
      </c>
      <c r="C145" s="282">
        <v>134</v>
      </c>
      <c r="D145" s="92"/>
      <c r="E145" s="92"/>
      <c r="F145" s="123" t="str">
        <f t="shared" si="2"/>
        <v>-</v>
      </c>
    </row>
    <row r="146" spans="1:7" s="3" customFormat="1">
      <c r="A146" s="130" t="s">
        <v>3875</v>
      </c>
      <c r="B146" s="103" t="s">
        <v>2927</v>
      </c>
      <c r="C146" s="282">
        <v>135</v>
      </c>
      <c r="D146" s="92"/>
      <c r="E146" s="92"/>
      <c r="F146" s="123" t="str">
        <f t="shared" si="2"/>
        <v>-</v>
      </c>
    </row>
    <row r="147" spans="1:7" s="3" customFormat="1">
      <c r="A147" s="130" t="s">
        <v>2807</v>
      </c>
      <c r="B147" s="103" t="s">
        <v>3569</v>
      </c>
      <c r="C147" s="282">
        <v>136</v>
      </c>
      <c r="D147" s="92"/>
      <c r="E147" s="92"/>
      <c r="F147" s="123" t="str">
        <f t="shared" si="2"/>
        <v>-</v>
      </c>
    </row>
    <row r="148" spans="1:7" s="3" customFormat="1">
      <c r="A148" s="290"/>
      <c r="B148" s="104" t="s">
        <v>1830</v>
      </c>
      <c r="C148" s="285">
        <v>137</v>
      </c>
      <c r="D148" s="105">
        <f>D12+D29+D35+D42+D82+D89+D96+D114+D121+D136</f>
        <v>3824712</v>
      </c>
      <c r="E148" s="105">
        <f>E12+E29+E35+E42+E82+E89+E96+E114+E121+E136</f>
        <v>3591004</v>
      </c>
      <c r="F148" s="124">
        <f t="shared" si="2"/>
        <v>93.889526845419994</v>
      </c>
    </row>
    <row r="149" spans="1:7" ht="15" customHeight="1"/>
    <row r="150" spans="1:7" s="271" customFormat="1" ht="25.5" customHeight="1">
      <c r="A150" s="270" t="s">
        <v>210</v>
      </c>
      <c r="B150" s="270"/>
      <c r="D150" s="421" t="s">
        <v>497</v>
      </c>
      <c r="E150" s="421"/>
      <c r="F150" s="270"/>
      <c r="G150" s="286"/>
    </row>
    <row r="151" spans="1:7" s="271" customFormat="1" ht="15" customHeight="1">
      <c r="A151" s="270" t="str">
        <f>IF(RefStr!H25&lt;&gt;"", "Osoba za kontaktiranje: " &amp; RefStr!H25,"Osoba za kontaktiranje: _________________________________________")</f>
        <v>Osoba za kontaktiranje: IDA JEKIĆ</v>
      </c>
      <c r="B151" s="270"/>
      <c r="D151" s="272"/>
      <c r="E151" s="272"/>
      <c r="F151" s="270"/>
      <c r="G151" s="286"/>
    </row>
    <row r="152" spans="1:7" s="271" customFormat="1" ht="15" customHeight="1">
      <c r="A152" s="270" t="str">
        <f>IF(RefStr!H27="","Telefon za kontakt: _________________","Telefon za kontakt: " &amp; RefStr!H27)</f>
        <v>Telefon za kontakt: 040868206</v>
      </c>
      <c r="B152" s="270"/>
      <c r="E152" s="270"/>
      <c r="F152" s="270"/>
      <c r="G152" s="286"/>
    </row>
    <row r="153" spans="1:7" s="271" customFormat="1" ht="15" customHeight="1">
      <c r="A153" s="270" t="str">
        <f>IF(RefStr!H33="","Odgovorna osoba: _____________________________","Odgovorna osoba: " &amp; RefStr!H33)</f>
        <v>Odgovorna osoba: PETRA NOVINŠČAK</v>
      </c>
      <c r="B153" s="270"/>
      <c r="C153" s="270"/>
      <c r="F153" s="270"/>
      <c r="G153" s="286"/>
    </row>
    <row r="154" spans="1:7" s="271" customFormat="1" ht="5.0999999999999996" customHeight="1">
      <c r="A154" s="270"/>
      <c r="B154" s="270"/>
      <c r="C154" s="270"/>
      <c r="E154" s="270"/>
      <c r="F154" s="270"/>
      <c r="G154" s="286"/>
    </row>
  </sheetData>
  <sheetProtection password="C79A" sheet="1" objects="1" scenarios="1"/>
  <mergeCells count="12">
    <mergeCell ref="D150:E150"/>
    <mergeCell ref="E2:F2"/>
    <mergeCell ref="A2:D2"/>
    <mergeCell ref="A1:B1"/>
    <mergeCell ref="C1:F1"/>
    <mergeCell ref="B6:F6"/>
    <mergeCell ref="B7:F7"/>
    <mergeCell ref="A3:D3"/>
    <mergeCell ref="B4:D4"/>
    <mergeCell ref="E4:F4"/>
    <mergeCell ref="B5:D5"/>
    <mergeCell ref="E5:F5"/>
  </mergeCells>
  <phoneticPr fontId="10"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5" stopIfTrue="1" operator="notEqual">
      <formula>ROUND(D14,0)</formula>
    </cfRule>
    <cfRule type="cellIs" dxfId="11"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9370078740157483" right="0.39370078740157483" top="0.59055118110236227" bottom="0.78740157480314965" header="0.55118110236220474" footer="0.59055118110236227"/>
  <pageSetup paperSize="9" scale="79"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7.xml><?xml version="1.0" encoding="utf-8"?>
<worksheet xmlns="http://schemas.openxmlformats.org/spreadsheetml/2006/main" xmlns:r="http://schemas.openxmlformats.org/officeDocument/2006/relationships">
  <sheetPr codeName="List7"/>
  <dimension ref="A1:G153"/>
  <sheetViews>
    <sheetView showGridLines="0" showRowColHeaders="0" workbookViewId="0">
      <pane ySplit="1" topLeftCell="A2" activePane="bottomLeft" state="frozen"/>
      <selection pane="bottomLeft" activeCell="A2" sqref="A2:C2"/>
    </sheetView>
  </sheetViews>
  <sheetFormatPr defaultColWidth="0" defaultRowHeight="12.75" zeroHeight="1"/>
  <cols>
    <col min="1" max="1" width="9.28515625" style="23" customWidth="1"/>
    <col min="2" max="2" width="70.7109375" style="23" customWidth="1"/>
    <col min="3" max="3" width="4.28515625" style="23" customWidth="1"/>
    <col min="4" max="5" width="14.7109375" style="23" customWidth="1"/>
    <col min="6" max="6" width="0.85546875" style="23" hidden="1" customWidth="1"/>
    <col min="7" max="7" width="0.85546875" style="23" customWidth="1"/>
    <col min="8" max="16384" width="9.140625" style="23" hidden="1"/>
  </cols>
  <sheetData>
    <row r="1" spans="1:6" s="18" customFormat="1" ht="20.100000000000001" customHeight="1" thickBot="1">
      <c r="A1" s="431" t="s">
        <v>1929</v>
      </c>
      <c r="B1" s="432"/>
      <c r="C1" s="459" t="s">
        <v>2487</v>
      </c>
      <c r="D1" s="459"/>
      <c r="E1" s="459"/>
    </row>
    <row r="2" spans="1:6" s="262" customFormat="1" ht="48" customHeight="1" thickBot="1">
      <c r="A2" s="456" t="s">
        <v>3348</v>
      </c>
      <c r="B2" s="457"/>
      <c r="C2" s="438"/>
      <c r="D2" s="454" t="s">
        <v>1299</v>
      </c>
      <c r="E2" s="455"/>
    </row>
    <row r="3" spans="1:6" ht="30" customHeight="1">
      <c r="A3" s="458" t="str">
        <f>"za razdoblje "&amp;IF(RefStr!K10="","________________",TEXT(RefStr!K10,"d. mmmm yyyy.")&amp;" do "&amp;IF(RefStr!K12="","______________",TEXT(RefStr!K12,"d. mmmm yyyy.")))</f>
        <v>za razdoblje 1. siječanj 2020. do 31. prosinac 2020.</v>
      </c>
      <c r="B3" s="458"/>
      <c r="C3" s="458"/>
    </row>
    <row r="4" spans="1:6" ht="15" customHeight="1">
      <c r="A4" s="36" t="s">
        <v>1818</v>
      </c>
      <c r="B4" s="424" t="str">
        <f>"RKP: "&amp;IF(RefStr!B6&lt;&gt;"",TEXT(INT(VALUE(RefStr!B6)),"00000"),"_____"&amp;",  "&amp;"MB: "&amp;IF(RefStr!B8&lt;&gt;"",TEXT(INT(VALUE(RefStr!B8)),"00000000"),"________")&amp;"  OIB: "&amp;IF(RefStr!K14&lt;&gt;"",RefStr!K14,"___________"))</f>
        <v>RKP: 13633</v>
      </c>
      <c r="C4" s="460"/>
      <c r="D4" s="426">
        <f>SUM(Skriveni!G1430:G1473)</f>
        <v>0</v>
      </c>
      <c r="E4" s="427"/>
    </row>
    <row r="5" spans="1:6" ht="15" customHeight="1">
      <c r="B5" s="424" t="str">
        <f>"Naziv: "&amp;IF(RefStr!B10&lt;&gt;"",RefStr!B10,"_______________________________________")</f>
        <v>Naziv: OSNOVNA ŠKOLA SVETI MARTIN NA MURI</v>
      </c>
      <c r="C5" s="460"/>
      <c r="D5" s="428" t="s">
        <v>2998</v>
      </c>
      <c r="E5" s="428"/>
    </row>
    <row r="6" spans="1:6" ht="15" customHeight="1">
      <c r="A6" s="24"/>
      <c r="B6" s="417" t="str">
        <f xml:space="preserve"> "Razina: " &amp; RefStr!B16 &amp; ", Razdjel: " &amp; TEXT(INT(VALUE(RefStr!B20)), "000")</f>
        <v>Razina: 31, Razdjel: 000</v>
      </c>
      <c r="C6" s="418"/>
      <c r="D6" s="418"/>
      <c r="E6" s="418"/>
      <c r="F6" s="418"/>
    </row>
    <row r="7" spans="1:6" ht="15" customHeight="1">
      <c r="A7" s="24"/>
      <c r="B7" s="417" t="str">
        <f>"Djelatnost: " &amp; RefStr!B18 &amp; " " &amp; RefStr!C18</f>
        <v>Djelatnost: 8520 Osnovno obrazovanje</v>
      </c>
      <c r="C7" s="418"/>
      <c r="D7" s="418"/>
      <c r="E7" s="418"/>
      <c r="F7" s="418"/>
    </row>
    <row r="8" spans="1:6" ht="12.95" customHeight="1"/>
    <row r="9" spans="1:6" ht="12.95" customHeight="1">
      <c r="A9" s="25"/>
      <c r="C9" s="273"/>
      <c r="D9" s="273"/>
    </row>
    <row r="10" spans="1:6" ht="38.25" customHeight="1">
      <c r="A10" s="245" t="s">
        <v>751</v>
      </c>
      <c r="B10" s="240" t="s">
        <v>3353</v>
      </c>
      <c r="C10" s="240" t="s">
        <v>491</v>
      </c>
      <c r="D10" s="274" t="s">
        <v>2240</v>
      </c>
      <c r="E10" s="275" t="s">
        <v>2241</v>
      </c>
    </row>
    <row r="11" spans="1:6" ht="12" customHeight="1">
      <c r="A11" s="246">
        <v>1</v>
      </c>
      <c r="B11" s="241">
        <v>2</v>
      </c>
      <c r="C11" s="241">
        <v>3</v>
      </c>
      <c r="D11" s="241">
        <v>4</v>
      </c>
      <c r="E11" s="276">
        <v>5</v>
      </c>
    </row>
    <row r="12" spans="1:6" s="3" customFormat="1" ht="14.1" customHeight="1">
      <c r="A12" s="277" t="s">
        <v>2242</v>
      </c>
      <c r="B12" s="278" t="s">
        <v>3695</v>
      </c>
      <c r="C12" s="279">
        <v>1</v>
      </c>
      <c r="D12" s="94">
        <f>D13+D29</f>
        <v>0</v>
      </c>
      <c r="E12" s="131">
        <f>E13+E29</f>
        <v>0</v>
      </c>
    </row>
    <row r="13" spans="1:6" s="3" customFormat="1" ht="14.1" customHeight="1">
      <c r="A13" s="280" t="s">
        <v>3696</v>
      </c>
      <c r="B13" s="281" t="s">
        <v>3697</v>
      </c>
      <c r="C13" s="282">
        <v>2</v>
      </c>
      <c r="D13" s="95">
        <f>D14+D21</f>
        <v>0</v>
      </c>
      <c r="E13" s="132">
        <f>E14+E21</f>
        <v>0</v>
      </c>
    </row>
    <row r="14" spans="1:6" s="3" customFormat="1" ht="14.1" customHeight="1">
      <c r="A14" s="280" t="s">
        <v>558</v>
      </c>
      <c r="B14" s="281" t="s">
        <v>3912</v>
      </c>
      <c r="C14" s="282">
        <v>3</v>
      </c>
      <c r="D14" s="95">
        <f>SUM(D15:D20)</f>
        <v>0</v>
      </c>
      <c r="E14" s="132">
        <f>SUM(E15:E20)</f>
        <v>0</v>
      </c>
    </row>
    <row r="15" spans="1:6" s="3" customFormat="1" ht="14.1" customHeight="1">
      <c r="A15" s="280" t="s">
        <v>558</v>
      </c>
      <c r="B15" s="281" t="s">
        <v>330</v>
      </c>
      <c r="C15" s="282">
        <v>4</v>
      </c>
      <c r="D15" s="92"/>
      <c r="E15" s="133"/>
    </row>
    <row r="16" spans="1:6" s="3" customFormat="1" ht="14.1" customHeight="1">
      <c r="A16" s="280" t="s">
        <v>558</v>
      </c>
      <c r="B16" s="281" t="s">
        <v>854</v>
      </c>
      <c r="C16" s="282">
        <v>5</v>
      </c>
      <c r="D16" s="92"/>
      <c r="E16" s="133"/>
    </row>
    <row r="17" spans="1:5" s="3" customFormat="1" ht="14.1" customHeight="1">
      <c r="A17" s="280" t="s">
        <v>558</v>
      </c>
      <c r="B17" s="281" t="s">
        <v>1078</v>
      </c>
      <c r="C17" s="282">
        <v>6</v>
      </c>
      <c r="D17" s="92"/>
      <c r="E17" s="133"/>
    </row>
    <row r="18" spans="1:5" s="3" customFormat="1" ht="14.1" customHeight="1">
      <c r="A18" s="280" t="s">
        <v>558</v>
      </c>
      <c r="B18" s="281" t="s">
        <v>855</v>
      </c>
      <c r="C18" s="282">
        <v>7</v>
      </c>
      <c r="D18" s="92"/>
      <c r="E18" s="133"/>
    </row>
    <row r="19" spans="1:5" s="3" customFormat="1" ht="14.1" customHeight="1">
      <c r="A19" s="280" t="s">
        <v>558</v>
      </c>
      <c r="B19" s="281" t="s">
        <v>1833</v>
      </c>
      <c r="C19" s="282">
        <v>8</v>
      </c>
      <c r="D19" s="92"/>
      <c r="E19" s="133"/>
    </row>
    <row r="20" spans="1:5" s="3" customFormat="1" ht="14.1" customHeight="1">
      <c r="A20" s="280" t="s">
        <v>558</v>
      </c>
      <c r="B20" s="281" t="s">
        <v>856</v>
      </c>
      <c r="C20" s="282">
        <v>9</v>
      </c>
      <c r="D20" s="92"/>
      <c r="E20" s="133"/>
    </row>
    <row r="21" spans="1:5" s="3" customFormat="1" ht="14.1" customHeight="1">
      <c r="A21" s="280" t="s">
        <v>558</v>
      </c>
      <c r="B21" s="281" t="s">
        <v>857</v>
      </c>
      <c r="C21" s="282">
        <v>10</v>
      </c>
      <c r="D21" s="95">
        <f>SUM(D22:D28)</f>
        <v>0</v>
      </c>
      <c r="E21" s="132">
        <f>SUM(E22:E28)</f>
        <v>0</v>
      </c>
    </row>
    <row r="22" spans="1:5" s="3" customFormat="1" ht="14.1" customHeight="1">
      <c r="A22" s="280" t="s">
        <v>558</v>
      </c>
      <c r="B22" s="281" t="s">
        <v>3730</v>
      </c>
      <c r="C22" s="282">
        <v>11</v>
      </c>
      <c r="D22" s="92"/>
      <c r="E22" s="133"/>
    </row>
    <row r="23" spans="1:5" s="3" customFormat="1" ht="14.1" customHeight="1">
      <c r="A23" s="280" t="s">
        <v>558</v>
      </c>
      <c r="B23" s="281" t="s">
        <v>992</v>
      </c>
      <c r="C23" s="282">
        <v>12</v>
      </c>
      <c r="D23" s="92"/>
      <c r="E23" s="133"/>
    </row>
    <row r="24" spans="1:5" s="3" customFormat="1" ht="14.1" customHeight="1">
      <c r="A24" s="280" t="s">
        <v>558</v>
      </c>
      <c r="B24" s="281" t="s">
        <v>1834</v>
      </c>
      <c r="C24" s="282">
        <v>13</v>
      </c>
      <c r="D24" s="92"/>
      <c r="E24" s="133"/>
    </row>
    <row r="25" spans="1:5" s="3" customFormat="1" ht="14.1" customHeight="1">
      <c r="A25" s="280" t="s">
        <v>558</v>
      </c>
      <c r="B25" s="281" t="s">
        <v>3731</v>
      </c>
      <c r="C25" s="282">
        <v>14</v>
      </c>
      <c r="D25" s="92"/>
      <c r="E25" s="133"/>
    </row>
    <row r="26" spans="1:5" s="3" customFormat="1" ht="14.1" customHeight="1">
      <c r="A26" s="280" t="s">
        <v>558</v>
      </c>
      <c r="B26" s="281" t="s">
        <v>3732</v>
      </c>
      <c r="C26" s="282">
        <v>15</v>
      </c>
      <c r="D26" s="92"/>
      <c r="E26" s="133"/>
    </row>
    <row r="27" spans="1:5" s="3" customFormat="1" ht="14.1" customHeight="1">
      <c r="A27" s="280" t="s">
        <v>558</v>
      </c>
      <c r="B27" s="281" t="s">
        <v>3733</v>
      </c>
      <c r="C27" s="282">
        <v>16</v>
      </c>
      <c r="D27" s="92"/>
      <c r="E27" s="133"/>
    </row>
    <row r="28" spans="1:5" s="3" customFormat="1" ht="14.1" customHeight="1">
      <c r="A28" s="280" t="s">
        <v>558</v>
      </c>
      <c r="B28" s="281" t="s">
        <v>2860</v>
      </c>
      <c r="C28" s="282">
        <v>17</v>
      </c>
      <c r="D28" s="92"/>
      <c r="E28" s="133"/>
    </row>
    <row r="29" spans="1:5" s="3" customFormat="1" ht="14.1" customHeight="1">
      <c r="A29" s="280" t="s">
        <v>3734</v>
      </c>
      <c r="B29" s="281" t="s">
        <v>2187</v>
      </c>
      <c r="C29" s="282">
        <v>18</v>
      </c>
      <c r="D29" s="95">
        <f>D30+D37</f>
        <v>0</v>
      </c>
      <c r="E29" s="132">
        <f>E30+E37</f>
        <v>0</v>
      </c>
    </row>
    <row r="30" spans="1:5" s="3" customFormat="1" ht="14.1" customHeight="1">
      <c r="A30" s="280" t="s">
        <v>558</v>
      </c>
      <c r="B30" s="281" t="s">
        <v>2188</v>
      </c>
      <c r="C30" s="282">
        <v>19</v>
      </c>
      <c r="D30" s="95">
        <f>SUM(D31:D36)</f>
        <v>0</v>
      </c>
      <c r="E30" s="132">
        <f>SUM(E31:E36)</f>
        <v>0</v>
      </c>
    </row>
    <row r="31" spans="1:5" s="3" customFormat="1" ht="14.1" customHeight="1">
      <c r="A31" s="280" t="s">
        <v>558</v>
      </c>
      <c r="B31" s="281" t="s">
        <v>330</v>
      </c>
      <c r="C31" s="282">
        <v>20</v>
      </c>
      <c r="D31" s="92"/>
      <c r="E31" s="133"/>
    </row>
    <row r="32" spans="1:5" s="3" customFormat="1" ht="14.1" customHeight="1">
      <c r="A32" s="280" t="s">
        <v>558</v>
      </c>
      <c r="B32" s="281" t="s">
        <v>854</v>
      </c>
      <c r="C32" s="282">
        <v>21</v>
      </c>
      <c r="D32" s="92"/>
      <c r="E32" s="133"/>
    </row>
    <row r="33" spans="1:5" s="3" customFormat="1" ht="14.1" customHeight="1">
      <c r="A33" s="280" t="s">
        <v>558</v>
      </c>
      <c r="B33" s="281" t="s">
        <v>1078</v>
      </c>
      <c r="C33" s="282">
        <v>22</v>
      </c>
      <c r="D33" s="92"/>
      <c r="E33" s="133"/>
    </row>
    <row r="34" spans="1:5" s="3" customFormat="1" ht="14.1" customHeight="1">
      <c r="A34" s="280" t="s">
        <v>558</v>
      </c>
      <c r="B34" s="281" t="s">
        <v>855</v>
      </c>
      <c r="C34" s="282">
        <v>23</v>
      </c>
      <c r="D34" s="92"/>
      <c r="E34" s="133"/>
    </row>
    <row r="35" spans="1:5" s="3" customFormat="1" ht="14.1" customHeight="1">
      <c r="A35" s="280" t="s">
        <v>558</v>
      </c>
      <c r="B35" s="281" t="s">
        <v>1833</v>
      </c>
      <c r="C35" s="282">
        <v>24</v>
      </c>
      <c r="D35" s="92"/>
      <c r="E35" s="133"/>
    </row>
    <row r="36" spans="1:5" s="3" customFormat="1" ht="14.1" customHeight="1">
      <c r="A36" s="280" t="s">
        <v>558</v>
      </c>
      <c r="B36" s="281" t="s">
        <v>856</v>
      </c>
      <c r="C36" s="282">
        <v>25</v>
      </c>
      <c r="D36" s="92"/>
      <c r="E36" s="133"/>
    </row>
    <row r="37" spans="1:5" s="3" customFormat="1" ht="14.1" customHeight="1">
      <c r="A37" s="280" t="s">
        <v>558</v>
      </c>
      <c r="B37" s="281" t="s">
        <v>2189</v>
      </c>
      <c r="C37" s="282">
        <v>26</v>
      </c>
      <c r="D37" s="95">
        <f>SUM(D38:D44)</f>
        <v>0</v>
      </c>
      <c r="E37" s="132">
        <f>SUM(E38:E44)</f>
        <v>0</v>
      </c>
    </row>
    <row r="38" spans="1:5" s="3" customFormat="1" ht="14.1" customHeight="1">
      <c r="A38" s="280" t="s">
        <v>558</v>
      </c>
      <c r="B38" s="281" t="s">
        <v>3730</v>
      </c>
      <c r="C38" s="282">
        <v>27</v>
      </c>
      <c r="D38" s="92"/>
      <c r="E38" s="133"/>
    </row>
    <row r="39" spans="1:5" s="3" customFormat="1" ht="14.1" customHeight="1">
      <c r="A39" s="280" t="s">
        <v>558</v>
      </c>
      <c r="B39" s="281" t="s">
        <v>992</v>
      </c>
      <c r="C39" s="282">
        <v>28</v>
      </c>
      <c r="D39" s="92"/>
      <c r="E39" s="133"/>
    </row>
    <row r="40" spans="1:5" s="3" customFormat="1" ht="14.1" customHeight="1">
      <c r="A40" s="280" t="s">
        <v>558</v>
      </c>
      <c r="B40" s="281" t="s">
        <v>1834</v>
      </c>
      <c r="C40" s="282">
        <v>29</v>
      </c>
      <c r="D40" s="92"/>
      <c r="E40" s="133"/>
    </row>
    <row r="41" spans="1:5" s="3" customFormat="1" ht="14.1" customHeight="1">
      <c r="A41" s="280" t="s">
        <v>558</v>
      </c>
      <c r="B41" s="281" t="s">
        <v>3731</v>
      </c>
      <c r="C41" s="282">
        <v>30</v>
      </c>
      <c r="D41" s="92"/>
      <c r="E41" s="133"/>
    </row>
    <row r="42" spans="1:5" s="3" customFormat="1" ht="14.1" customHeight="1">
      <c r="A42" s="280" t="s">
        <v>558</v>
      </c>
      <c r="B42" s="281" t="s">
        <v>3732</v>
      </c>
      <c r="C42" s="282">
        <v>31</v>
      </c>
      <c r="D42" s="92"/>
      <c r="E42" s="133"/>
    </row>
    <row r="43" spans="1:5" s="3" customFormat="1" ht="14.1" customHeight="1">
      <c r="A43" s="280" t="s">
        <v>558</v>
      </c>
      <c r="B43" s="281" t="s">
        <v>3733</v>
      </c>
      <c r="C43" s="282">
        <v>32</v>
      </c>
      <c r="D43" s="92"/>
      <c r="E43" s="133"/>
    </row>
    <row r="44" spans="1:5" s="3" customFormat="1" ht="14.1" customHeight="1">
      <c r="A44" s="280" t="s">
        <v>558</v>
      </c>
      <c r="B44" s="281" t="s">
        <v>2860</v>
      </c>
      <c r="C44" s="282">
        <v>33</v>
      </c>
      <c r="D44" s="92"/>
      <c r="E44" s="133"/>
    </row>
    <row r="45" spans="1:5" s="3" customFormat="1" ht="14.1" customHeight="1">
      <c r="A45" s="280" t="s">
        <v>2190</v>
      </c>
      <c r="B45" s="281" t="s">
        <v>2396</v>
      </c>
      <c r="C45" s="282">
        <v>34</v>
      </c>
      <c r="D45" s="95">
        <f>D46+D51</f>
        <v>0</v>
      </c>
      <c r="E45" s="132">
        <f>E46+E51</f>
        <v>0</v>
      </c>
    </row>
    <row r="46" spans="1:5" s="3" customFormat="1" ht="14.1" customHeight="1">
      <c r="A46" s="280" t="s">
        <v>2397</v>
      </c>
      <c r="B46" s="281" t="s">
        <v>2398</v>
      </c>
      <c r="C46" s="282">
        <v>35</v>
      </c>
      <c r="D46" s="95">
        <f>SUM(D47:D50)</f>
        <v>0</v>
      </c>
      <c r="E46" s="132">
        <f>SUM(E47:E50)</f>
        <v>0</v>
      </c>
    </row>
    <row r="47" spans="1:5" s="3" customFormat="1" ht="14.1" customHeight="1">
      <c r="A47" s="280" t="s">
        <v>558</v>
      </c>
      <c r="B47" s="281" t="s">
        <v>661</v>
      </c>
      <c r="C47" s="282">
        <v>36</v>
      </c>
      <c r="D47" s="92"/>
      <c r="E47" s="133"/>
    </row>
    <row r="48" spans="1:5" s="3" customFormat="1" ht="14.1" customHeight="1">
      <c r="A48" s="280" t="s">
        <v>558</v>
      </c>
      <c r="B48" s="281" t="s">
        <v>2154</v>
      </c>
      <c r="C48" s="282">
        <v>37</v>
      </c>
      <c r="D48" s="92"/>
      <c r="E48" s="133"/>
    </row>
    <row r="49" spans="1:7" s="3" customFormat="1" ht="14.1" customHeight="1">
      <c r="A49" s="280" t="s">
        <v>558</v>
      </c>
      <c r="B49" s="281" t="s">
        <v>2357</v>
      </c>
      <c r="C49" s="282">
        <v>38</v>
      </c>
      <c r="D49" s="92"/>
      <c r="E49" s="133"/>
    </row>
    <row r="50" spans="1:7" s="3" customFormat="1" ht="14.1" customHeight="1">
      <c r="A50" s="280" t="s">
        <v>558</v>
      </c>
      <c r="B50" s="281" t="s">
        <v>1835</v>
      </c>
      <c r="C50" s="282">
        <v>39</v>
      </c>
      <c r="D50" s="92"/>
      <c r="E50" s="133"/>
    </row>
    <row r="51" spans="1:7" s="3" customFormat="1" ht="14.1" customHeight="1">
      <c r="A51" s="280" t="s">
        <v>2358</v>
      </c>
      <c r="B51" s="281" t="s">
        <v>2806</v>
      </c>
      <c r="C51" s="282">
        <v>40</v>
      </c>
      <c r="D51" s="95">
        <f>SUM(D52:D55)</f>
        <v>0</v>
      </c>
      <c r="E51" s="132">
        <f>SUM(E52:E55)</f>
        <v>0</v>
      </c>
    </row>
    <row r="52" spans="1:7" s="3" customFormat="1" ht="14.1" customHeight="1">
      <c r="A52" s="280" t="s">
        <v>558</v>
      </c>
      <c r="B52" s="281" t="s">
        <v>661</v>
      </c>
      <c r="C52" s="282">
        <v>41</v>
      </c>
      <c r="D52" s="92"/>
      <c r="E52" s="133"/>
    </row>
    <row r="53" spans="1:7" s="3" customFormat="1" ht="14.1" customHeight="1">
      <c r="A53" s="280" t="s">
        <v>558</v>
      </c>
      <c r="B53" s="281" t="s">
        <v>2154</v>
      </c>
      <c r="C53" s="282">
        <v>42</v>
      </c>
      <c r="D53" s="92"/>
      <c r="E53" s="133"/>
    </row>
    <row r="54" spans="1:7" s="3" customFormat="1" ht="14.1" customHeight="1">
      <c r="A54" s="280" t="s">
        <v>558</v>
      </c>
      <c r="B54" s="281" t="s">
        <v>2357</v>
      </c>
      <c r="C54" s="282">
        <v>43</v>
      </c>
      <c r="D54" s="92"/>
      <c r="E54" s="133"/>
    </row>
    <row r="55" spans="1:7" s="3" customFormat="1" ht="14.1" customHeight="1">
      <c r="A55" s="283"/>
      <c r="B55" s="284" t="s">
        <v>1835</v>
      </c>
      <c r="C55" s="285">
        <v>44</v>
      </c>
      <c r="D55" s="93"/>
      <c r="E55" s="134"/>
    </row>
    <row r="56" spans="1:7" ht="6.75" customHeight="1"/>
    <row r="57" spans="1:7"/>
    <row r="58" spans="1:7" s="271" customFormat="1" ht="25.5" customHeight="1">
      <c r="A58" s="270" t="s">
        <v>210</v>
      </c>
      <c r="B58" s="270"/>
      <c r="D58" s="421" t="s">
        <v>497</v>
      </c>
      <c r="E58" s="421"/>
      <c r="F58" s="270"/>
      <c r="G58" s="286"/>
    </row>
    <row r="59" spans="1:7" s="271" customFormat="1" ht="15" customHeight="1">
      <c r="A59" s="270" t="str">
        <f>IF(RefStr!H25&lt;&gt;"", "Osoba za kontaktiranje: " &amp; RefStr!H25,"Osoba za kontaktiranje: _________________________________________")</f>
        <v>Osoba za kontaktiranje: IDA JEKIĆ</v>
      </c>
      <c r="B59" s="270"/>
      <c r="D59" s="272"/>
      <c r="E59" s="272"/>
      <c r="F59" s="270"/>
      <c r="G59" s="286"/>
    </row>
    <row r="60" spans="1:7" s="271" customFormat="1" ht="15" customHeight="1">
      <c r="A60" s="270" t="str">
        <f>IF(RefStr!H27="","Telefon za kontakt: _________________","Telefon za kontakt: " &amp; RefStr!H27)</f>
        <v>Telefon za kontakt: 040868206</v>
      </c>
      <c r="B60" s="270"/>
      <c r="F60" s="270"/>
      <c r="G60" s="286"/>
    </row>
    <row r="61" spans="1:7" s="271" customFormat="1" ht="15" customHeight="1">
      <c r="A61" s="270" t="str">
        <f>IF(RefStr!H33="","Odgovorna osoba: _____________________________","Odgovorna osoba: " &amp; RefStr!H33)</f>
        <v>Odgovorna osoba: PETRA NOVINŠČAK</v>
      </c>
      <c r="B61" s="270"/>
      <c r="C61" s="270"/>
      <c r="D61" s="270"/>
      <c r="E61" s="270"/>
      <c r="F61" s="270"/>
      <c r="G61" s="286"/>
    </row>
    <row r="62" spans="1:7" ht="5.0999999999999996" customHeight="1"/>
    <row r="63" spans="1:7" hidden="1"/>
    <row r="64" spans="1:7"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sheetData>
  <sheetProtection password="C79A" sheet="1" objects="1" scenarios="1"/>
  <mergeCells count="12">
    <mergeCell ref="D4:E4"/>
    <mergeCell ref="B4:C4"/>
    <mergeCell ref="D58:E58"/>
    <mergeCell ref="B6:F6"/>
    <mergeCell ref="B7:F7"/>
    <mergeCell ref="D5:E5"/>
    <mergeCell ref="B5:C5"/>
    <mergeCell ref="A1:B1"/>
    <mergeCell ref="D2:E2"/>
    <mergeCell ref="A2:C2"/>
    <mergeCell ref="A3:C3"/>
    <mergeCell ref="C1:E1"/>
  </mergeCells>
  <phoneticPr fontId="10"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5" stopIfTrue="1" operator="notEqual">
      <formula>ROUND(D15,0)</formula>
    </cfRule>
    <cfRule type="cellIs" dxfId="7"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90"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numberStoredAsText="1"/>
  </ignoredErrors>
</worksheet>
</file>

<file path=xl/worksheets/sheet8.xml><?xml version="1.0" encoding="utf-8"?>
<worksheet xmlns="http://schemas.openxmlformats.org/spreadsheetml/2006/main" xmlns:r="http://schemas.openxmlformats.org/officeDocument/2006/relationships">
  <sheetPr codeName="List8">
    <pageSetUpPr fitToPage="1"/>
  </sheetPr>
  <dimension ref="A1:E302"/>
  <sheetViews>
    <sheetView showGridLines="0" showRowColHeaders="0" workbookViewId="0">
      <pane ySplit="1" topLeftCell="A42" activePane="bottomLeft" state="frozen"/>
      <selection pane="bottomLeft" activeCell="D104" sqref="D104"/>
    </sheetView>
  </sheetViews>
  <sheetFormatPr defaultColWidth="0" defaultRowHeight="12.75" zeroHeight="1"/>
  <cols>
    <col min="1" max="1" width="13.42578125" style="23" customWidth="1"/>
    <col min="2" max="2" width="76.7109375" style="23" customWidth="1"/>
    <col min="3" max="3" width="4.28515625" style="23" customWidth="1"/>
    <col min="4" max="4" width="15.7109375" style="23" customWidth="1"/>
    <col min="5" max="5" width="0.85546875" style="263" customWidth="1"/>
    <col min="6" max="16384" width="0" style="263" hidden="1"/>
  </cols>
  <sheetData>
    <row r="1" spans="1:5" s="18" customFormat="1" ht="20.100000000000001" customHeight="1" thickBot="1">
      <c r="A1" s="431" t="s">
        <v>1929</v>
      </c>
      <c r="B1" s="432"/>
      <c r="C1" s="467" t="s">
        <v>1537</v>
      </c>
      <c r="D1" s="467"/>
    </row>
    <row r="2" spans="1:5" s="262" customFormat="1" ht="39.950000000000003" customHeight="1" thickBot="1">
      <c r="A2" s="463" t="s">
        <v>601</v>
      </c>
      <c r="B2" s="464"/>
      <c r="C2" s="442" t="s">
        <v>1838</v>
      </c>
      <c r="D2" s="462"/>
    </row>
    <row r="3" spans="1:5" ht="30" customHeight="1">
      <c r="A3" s="465" t="str">
        <f>"za razdoblje "&amp;IF(RefStr!K10="","________________",TEXT(RefStr!K10,"d. mmmm yyyy.")&amp;" do "&amp;IF(RefStr!K12="","______________",TEXT(RefStr!K12,"d. mmmm yyyy.")))</f>
        <v>za razdoblje 1. siječanj 2020. do 31. prosinac 2020.</v>
      </c>
      <c r="B3" s="466"/>
      <c r="C3" s="263"/>
      <c r="D3" s="263"/>
    </row>
    <row r="4" spans="1:5" s="23" customFormat="1" ht="15" customHeight="1">
      <c r="A4" s="36" t="s">
        <v>1818</v>
      </c>
      <c r="B4" s="96" t="str">
        <f>"RKP: "&amp;IF(RefStr!B6&lt;&gt;"",TEXT(INT(VALUE(RefStr!B6)),"00000"),"_____"&amp;",  "&amp;"MB: "&amp;IF(RefStr!B8&lt;&gt;"",TEXT(INT(VALUE(RefStr!B8)),"00000000"),"________")&amp;"  OIB: "&amp;IF(RefStr!K14&lt;&gt;"",RefStr!K14,"___________"))</f>
        <v>RKP: 13633</v>
      </c>
      <c r="C4" s="426">
        <f>SUM(Skriveni!G1474:G1567)</f>
        <v>327958.76799999998</v>
      </c>
      <c r="D4" s="427"/>
    </row>
    <row r="5" spans="1:5" s="23" customFormat="1" ht="15" customHeight="1">
      <c r="B5" s="96" t="str">
        <f>"Naziv: "&amp;IF(RefStr!B10&lt;&gt;"",RefStr!B10,"_______________________________________")</f>
        <v>Naziv: OSNOVNA ŠKOLA SVETI MARTIN NA MURI</v>
      </c>
      <c r="C5" s="428" t="s">
        <v>2998</v>
      </c>
      <c r="D5" s="428"/>
    </row>
    <row r="6" spans="1:5" s="23" customFormat="1" ht="15" customHeight="1">
      <c r="A6" s="24"/>
      <c r="B6" s="417" t="str">
        <f xml:space="preserve"> "Razina: " &amp; RefStr!B16 &amp; ", Razdjel: " &amp; TEXT(INT(VALUE(RefStr!B20)), "000")</f>
        <v>Razina: 31, Razdjel: 000</v>
      </c>
      <c r="C6" s="461"/>
      <c r="D6" s="461"/>
      <c r="E6" s="264"/>
    </row>
    <row r="7" spans="1:5" s="23" customFormat="1" ht="15" customHeight="1">
      <c r="A7" s="24"/>
      <c r="B7" s="417" t="str">
        <f>"Djelatnost: " &amp; RefStr!B18 &amp; " " &amp; RefStr!C18</f>
        <v>Djelatnost: 8520 Osnovno obrazovanje</v>
      </c>
      <c r="C7" s="461"/>
      <c r="D7" s="461"/>
      <c r="E7" s="264"/>
    </row>
    <row r="8" spans="1:5" ht="5.0999999999999996" customHeight="1">
      <c r="A8" s="263"/>
      <c r="B8" s="263"/>
      <c r="C8" s="263"/>
      <c r="D8" s="263"/>
    </row>
    <row r="9" spans="1:5" ht="12.95" customHeight="1">
      <c r="A9" s="263"/>
      <c r="B9" s="263"/>
      <c r="C9" s="263"/>
      <c r="D9" s="265" t="s">
        <v>1538</v>
      </c>
    </row>
    <row r="10" spans="1:5" s="2" customFormat="1" ht="23.25" customHeight="1">
      <c r="A10" s="245" t="s">
        <v>751</v>
      </c>
      <c r="B10" s="240" t="s">
        <v>492</v>
      </c>
      <c r="C10" s="240" t="s">
        <v>491</v>
      </c>
      <c r="D10" s="135" t="s">
        <v>3897</v>
      </c>
    </row>
    <row r="11" spans="1:5" s="2" customFormat="1" ht="12" customHeight="1">
      <c r="A11" s="246">
        <v>1</v>
      </c>
      <c r="B11" s="241">
        <v>2</v>
      </c>
      <c r="C11" s="241">
        <v>3</v>
      </c>
      <c r="D11" s="136">
        <v>4</v>
      </c>
    </row>
    <row r="12" spans="1:5" s="2" customFormat="1">
      <c r="A12" s="247"/>
      <c r="B12" s="248" t="s">
        <v>2497</v>
      </c>
      <c r="C12" s="242">
        <v>1</v>
      </c>
      <c r="D12" s="137">
        <v>286643</v>
      </c>
    </row>
    <row r="13" spans="1:5" s="2" customFormat="1">
      <c r="A13" s="249"/>
      <c r="B13" s="250" t="s">
        <v>2498</v>
      </c>
      <c r="C13" s="243">
        <v>2</v>
      </c>
      <c r="D13" s="138">
        <f>D14+D15+D23+D24</f>
        <v>3439586</v>
      </c>
    </row>
    <row r="14" spans="1:5" s="2" customFormat="1">
      <c r="A14" s="249"/>
      <c r="B14" s="250" t="s">
        <v>3352</v>
      </c>
      <c r="C14" s="243">
        <v>3</v>
      </c>
      <c r="D14" s="139"/>
    </row>
    <row r="15" spans="1:5" s="2" customFormat="1">
      <c r="A15" s="249" t="s">
        <v>524</v>
      </c>
      <c r="B15" s="250" t="s">
        <v>2198</v>
      </c>
      <c r="C15" s="243">
        <v>4</v>
      </c>
      <c r="D15" s="138">
        <f>SUM(D16:D22)</f>
        <v>3428439</v>
      </c>
    </row>
    <row r="16" spans="1:5" s="2" customFormat="1">
      <c r="A16" s="251" t="s">
        <v>525</v>
      </c>
      <c r="B16" s="252" t="s">
        <v>526</v>
      </c>
      <c r="C16" s="243">
        <v>5</v>
      </c>
      <c r="D16" s="139">
        <v>2831896</v>
      </c>
    </row>
    <row r="17" spans="1:4" s="2" customFormat="1">
      <c r="A17" s="251" t="s">
        <v>527</v>
      </c>
      <c r="B17" s="252" t="s">
        <v>528</v>
      </c>
      <c r="C17" s="243">
        <v>6</v>
      </c>
      <c r="D17" s="139">
        <v>555545</v>
      </c>
    </row>
    <row r="18" spans="1:4" s="2" customFormat="1">
      <c r="A18" s="251" t="s">
        <v>529</v>
      </c>
      <c r="B18" s="252" t="s">
        <v>530</v>
      </c>
      <c r="C18" s="243">
        <v>7</v>
      </c>
      <c r="D18" s="139">
        <v>1589</v>
      </c>
    </row>
    <row r="19" spans="1:4" s="2" customFormat="1">
      <c r="A19" s="251" t="s">
        <v>531</v>
      </c>
      <c r="B19" s="252" t="s">
        <v>532</v>
      </c>
      <c r="C19" s="243">
        <v>8</v>
      </c>
      <c r="D19" s="139"/>
    </row>
    <row r="20" spans="1:4" s="2" customFormat="1">
      <c r="A20" s="251" t="s">
        <v>533</v>
      </c>
      <c r="B20" s="252" t="s">
        <v>534</v>
      </c>
      <c r="C20" s="243">
        <v>9</v>
      </c>
      <c r="D20" s="139">
        <v>37234</v>
      </c>
    </row>
    <row r="21" spans="1:4" s="2" customFormat="1">
      <c r="A21" s="251" t="s">
        <v>535</v>
      </c>
      <c r="B21" s="252" t="s">
        <v>3391</v>
      </c>
      <c r="C21" s="243">
        <v>10</v>
      </c>
      <c r="D21" s="139"/>
    </row>
    <row r="22" spans="1:4" s="2" customFormat="1">
      <c r="A22" s="251" t="s">
        <v>536</v>
      </c>
      <c r="B22" s="252" t="s">
        <v>2152</v>
      </c>
      <c r="C22" s="243">
        <v>11</v>
      </c>
      <c r="D22" s="139">
        <v>2175</v>
      </c>
    </row>
    <row r="23" spans="1:4" s="2" customFormat="1">
      <c r="A23" s="249" t="s">
        <v>2153</v>
      </c>
      <c r="B23" s="250" t="s">
        <v>2154</v>
      </c>
      <c r="C23" s="243">
        <v>12</v>
      </c>
      <c r="D23" s="139">
        <v>11147</v>
      </c>
    </row>
    <row r="24" spans="1:4" s="2" customFormat="1">
      <c r="A24" s="249" t="s">
        <v>3039</v>
      </c>
      <c r="B24" s="250" t="s">
        <v>3539</v>
      </c>
      <c r="C24" s="243">
        <v>13</v>
      </c>
      <c r="D24" s="138">
        <f>SUM(D25:D29)</f>
        <v>0</v>
      </c>
    </row>
    <row r="25" spans="1:4" s="2" customFormat="1">
      <c r="A25" s="249">
        <v>251.25299999999999</v>
      </c>
      <c r="B25" s="252" t="s">
        <v>2103</v>
      </c>
      <c r="C25" s="243">
        <v>14</v>
      </c>
      <c r="D25" s="139"/>
    </row>
    <row r="26" spans="1:4" s="2" customFormat="1">
      <c r="A26" s="249" t="s">
        <v>3040</v>
      </c>
      <c r="B26" s="252" t="s">
        <v>2687</v>
      </c>
      <c r="C26" s="243">
        <v>15</v>
      </c>
      <c r="D26" s="139"/>
    </row>
    <row r="27" spans="1:4" s="2" customFormat="1">
      <c r="A27" s="249" t="s">
        <v>3041</v>
      </c>
      <c r="B27" s="252" t="s">
        <v>2691</v>
      </c>
      <c r="C27" s="243">
        <v>16</v>
      </c>
      <c r="D27" s="139"/>
    </row>
    <row r="28" spans="1:4" s="2" customFormat="1" ht="19.5">
      <c r="A28" s="253" t="s">
        <v>4018</v>
      </c>
      <c r="B28" s="252" t="s">
        <v>2102</v>
      </c>
      <c r="C28" s="243">
        <v>17</v>
      </c>
      <c r="D28" s="139"/>
    </row>
    <row r="29" spans="1:4" s="2" customFormat="1" ht="19.5">
      <c r="A29" s="253" t="s">
        <v>602</v>
      </c>
      <c r="B29" s="252" t="s">
        <v>2101</v>
      </c>
      <c r="C29" s="243">
        <v>18</v>
      </c>
      <c r="D29" s="139"/>
    </row>
    <row r="30" spans="1:4" s="2" customFormat="1">
      <c r="A30" s="251"/>
      <c r="B30" s="250" t="s">
        <v>3540</v>
      </c>
      <c r="C30" s="243">
        <v>19</v>
      </c>
      <c r="D30" s="138">
        <f>D31+D32+D40+D41</f>
        <v>3357612</v>
      </c>
    </row>
    <row r="31" spans="1:4" s="2" customFormat="1">
      <c r="A31" s="251"/>
      <c r="B31" s="250" t="s">
        <v>3352</v>
      </c>
      <c r="C31" s="243">
        <v>20</v>
      </c>
      <c r="D31" s="139"/>
    </row>
    <row r="32" spans="1:4" s="2" customFormat="1">
      <c r="A32" s="249" t="s">
        <v>524</v>
      </c>
      <c r="B32" s="250" t="s">
        <v>3541</v>
      </c>
      <c r="C32" s="243">
        <v>21</v>
      </c>
      <c r="D32" s="138">
        <f>SUM(D33:D39)</f>
        <v>3346195</v>
      </c>
    </row>
    <row r="33" spans="1:4" s="2" customFormat="1">
      <c r="A33" s="251" t="s">
        <v>525</v>
      </c>
      <c r="B33" s="252" t="s">
        <v>526</v>
      </c>
      <c r="C33" s="243">
        <v>22</v>
      </c>
      <c r="D33" s="139">
        <v>2742979</v>
      </c>
    </row>
    <row r="34" spans="1:4" s="2" customFormat="1">
      <c r="A34" s="251" t="s">
        <v>527</v>
      </c>
      <c r="B34" s="252" t="s">
        <v>528</v>
      </c>
      <c r="C34" s="243">
        <v>23</v>
      </c>
      <c r="D34" s="139">
        <v>564393</v>
      </c>
    </row>
    <row r="35" spans="1:4" s="2" customFormat="1">
      <c r="A35" s="251" t="s">
        <v>529</v>
      </c>
      <c r="B35" s="252" t="s">
        <v>530</v>
      </c>
      <c r="C35" s="243">
        <v>24</v>
      </c>
      <c r="D35" s="139">
        <v>1589</v>
      </c>
    </row>
    <row r="36" spans="1:4" s="2" customFormat="1">
      <c r="A36" s="251" t="s">
        <v>531</v>
      </c>
      <c r="B36" s="252" t="s">
        <v>532</v>
      </c>
      <c r="C36" s="243">
        <v>25</v>
      </c>
      <c r="D36" s="139"/>
    </row>
    <row r="37" spans="1:4" s="2" customFormat="1">
      <c r="A37" s="251" t="s">
        <v>533</v>
      </c>
      <c r="B37" s="252" t="s">
        <v>534</v>
      </c>
      <c r="C37" s="243">
        <v>26</v>
      </c>
      <c r="D37" s="139">
        <v>37234</v>
      </c>
    </row>
    <row r="38" spans="1:4" s="2" customFormat="1">
      <c r="A38" s="251" t="s">
        <v>535</v>
      </c>
      <c r="B38" s="252" t="s">
        <v>3391</v>
      </c>
      <c r="C38" s="243">
        <v>27</v>
      </c>
      <c r="D38" s="139"/>
    </row>
    <row r="39" spans="1:4" s="2" customFormat="1">
      <c r="A39" s="251" t="s">
        <v>536</v>
      </c>
      <c r="B39" s="252" t="s">
        <v>2152</v>
      </c>
      <c r="C39" s="243">
        <v>28</v>
      </c>
      <c r="D39" s="139"/>
    </row>
    <row r="40" spans="1:4" s="2" customFormat="1">
      <c r="A40" s="254" t="s">
        <v>2153</v>
      </c>
      <c r="B40" s="250" t="s">
        <v>2154</v>
      </c>
      <c r="C40" s="243">
        <v>29</v>
      </c>
      <c r="D40" s="139">
        <v>11417</v>
      </c>
    </row>
    <row r="41" spans="1:4" s="2" customFormat="1">
      <c r="A41" s="254" t="s">
        <v>3039</v>
      </c>
      <c r="B41" s="250" t="s">
        <v>3542</v>
      </c>
      <c r="C41" s="243">
        <v>30</v>
      </c>
      <c r="D41" s="138">
        <f>SUM(D42:D46)</f>
        <v>0</v>
      </c>
    </row>
    <row r="42" spans="1:4" s="2" customFormat="1">
      <c r="A42" s="255">
        <v>251.25299999999999</v>
      </c>
      <c r="B42" s="252" t="s">
        <v>2103</v>
      </c>
      <c r="C42" s="243">
        <v>31</v>
      </c>
      <c r="D42" s="139"/>
    </row>
    <row r="43" spans="1:4" s="2" customFormat="1">
      <c r="A43" s="255" t="s">
        <v>3040</v>
      </c>
      <c r="B43" s="252" t="s">
        <v>2687</v>
      </c>
      <c r="C43" s="243">
        <v>32</v>
      </c>
      <c r="D43" s="139"/>
    </row>
    <row r="44" spans="1:4" s="2" customFormat="1">
      <c r="A44" s="251" t="s">
        <v>3041</v>
      </c>
      <c r="B44" s="252" t="s">
        <v>2691</v>
      </c>
      <c r="C44" s="243">
        <v>33</v>
      </c>
      <c r="D44" s="139"/>
    </row>
    <row r="45" spans="1:4" s="2" customFormat="1" ht="19.5">
      <c r="A45" s="253" t="s">
        <v>4019</v>
      </c>
      <c r="B45" s="252" t="s">
        <v>2102</v>
      </c>
      <c r="C45" s="243">
        <v>34</v>
      </c>
      <c r="D45" s="139"/>
    </row>
    <row r="46" spans="1:4" s="2" customFormat="1" ht="19.5">
      <c r="A46" s="256" t="s">
        <v>602</v>
      </c>
      <c r="B46" s="252" t="s">
        <v>2101</v>
      </c>
      <c r="C46" s="243">
        <v>35</v>
      </c>
      <c r="D46" s="139"/>
    </row>
    <row r="47" spans="1:4" s="2" customFormat="1">
      <c r="A47" s="255"/>
      <c r="B47" s="250" t="s">
        <v>3543</v>
      </c>
      <c r="C47" s="243">
        <v>36</v>
      </c>
      <c r="D47" s="138">
        <f>D12+D13-D30</f>
        <v>368617</v>
      </c>
    </row>
    <row r="48" spans="1:4" s="2" customFormat="1">
      <c r="A48" s="257"/>
      <c r="B48" s="250" t="s">
        <v>3544</v>
      </c>
      <c r="C48" s="243">
        <v>37</v>
      </c>
      <c r="D48" s="138">
        <f>D49+D54+D90+D95</f>
        <v>1530</v>
      </c>
    </row>
    <row r="49" spans="1:4" s="2" customFormat="1">
      <c r="A49" s="255"/>
      <c r="B49" s="250" t="s">
        <v>3545</v>
      </c>
      <c r="C49" s="243">
        <v>38</v>
      </c>
      <c r="D49" s="138">
        <f>SUM(D50:D53)</f>
        <v>0</v>
      </c>
    </row>
    <row r="50" spans="1:4" s="2" customFormat="1">
      <c r="A50" s="249"/>
      <c r="B50" s="252" t="s">
        <v>2104</v>
      </c>
      <c r="C50" s="243">
        <v>39</v>
      </c>
      <c r="D50" s="139"/>
    </row>
    <row r="51" spans="1:4" s="2" customFormat="1">
      <c r="A51" s="251"/>
      <c r="B51" s="252" t="s">
        <v>2105</v>
      </c>
      <c r="C51" s="243">
        <v>40</v>
      </c>
      <c r="D51" s="139"/>
    </row>
    <row r="52" spans="1:4" s="2" customFormat="1">
      <c r="A52" s="251"/>
      <c r="B52" s="252" t="s">
        <v>2106</v>
      </c>
      <c r="C52" s="243">
        <v>41</v>
      </c>
      <c r="D52" s="139"/>
    </row>
    <row r="53" spans="1:4" s="2" customFormat="1">
      <c r="A53" s="251"/>
      <c r="B53" s="252" t="s">
        <v>2107</v>
      </c>
      <c r="C53" s="243">
        <v>42</v>
      </c>
      <c r="D53" s="139"/>
    </row>
    <row r="54" spans="1:4" s="2" customFormat="1">
      <c r="A54" s="249" t="s">
        <v>524</v>
      </c>
      <c r="B54" s="250" t="s">
        <v>3546</v>
      </c>
      <c r="C54" s="243">
        <v>43</v>
      </c>
      <c r="D54" s="138">
        <f>D55+D60+D65+D70+D75+D80+D85</f>
        <v>1530</v>
      </c>
    </row>
    <row r="55" spans="1:4" s="2" customFormat="1">
      <c r="A55" s="249" t="s">
        <v>525</v>
      </c>
      <c r="B55" s="250" t="s">
        <v>3547</v>
      </c>
      <c r="C55" s="243">
        <v>44</v>
      </c>
      <c r="D55" s="138">
        <f>SUM(D56:D59)</f>
        <v>0</v>
      </c>
    </row>
    <row r="56" spans="1:4" s="2" customFormat="1">
      <c r="A56" s="255"/>
      <c r="B56" s="252" t="s">
        <v>2104</v>
      </c>
      <c r="C56" s="243">
        <v>45</v>
      </c>
      <c r="D56" s="139"/>
    </row>
    <row r="57" spans="1:4" s="2" customFormat="1">
      <c r="A57" s="255"/>
      <c r="B57" s="252" t="s">
        <v>2105</v>
      </c>
      <c r="C57" s="243">
        <v>46</v>
      </c>
      <c r="D57" s="139"/>
    </row>
    <row r="58" spans="1:4" s="2" customFormat="1">
      <c r="A58" s="254"/>
      <c r="B58" s="252" t="s">
        <v>2106</v>
      </c>
      <c r="C58" s="243">
        <v>47</v>
      </c>
      <c r="D58" s="139"/>
    </row>
    <row r="59" spans="1:4" s="2" customFormat="1">
      <c r="A59" s="255"/>
      <c r="B59" s="252" t="s">
        <v>2107</v>
      </c>
      <c r="C59" s="243">
        <v>48</v>
      </c>
      <c r="D59" s="139"/>
    </row>
    <row r="60" spans="1:4" s="2" customFormat="1">
      <c r="A60" s="249" t="s">
        <v>527</v>
      </c>
      <c r="B60" s="250" t="s">
        <v>3548</v>
      </c>
      <c r="C60" s="243">
        <v>49</v>
      </c>
      <c r="D60" s="138">
        <f>SUM(D61:D64)</f>
        <v>1530</v>
      </c>
    </row>
    <row r="61" spans="1:4" s="2" customFormat="1">
      <c r="A61" s="251"/>
      <c r="B61" s="252" t="s">
        <v>2104</v>
      </c>
      <c r="C61" s="243">
        <v>50</v>
      </c>
      <c r="D61" s="139">
        <v>1530</v>
      </c>
    </row>
    <row r="62" spans="1:4" s="2" customFormat="1">
      <c r="A62" s="251"/>
      <c r="B62" s="252" t="s">
        <v>2105</v>
      </c>
      <c r="C62" s="243">
        <v>51</v>
      </c>
      <c r="D62" s="139"/>
    </row>
    <row r="63" spans="1:4" s="2" customFormat="1">
      <c r="A63" s="251"/>
      <c r="B63" s="252" t="s">
        <v>2106</v>
      </c>
      <c r="C63" s="243">
        <v>52</v>
      </c>
      <c r="D63" s="139"/>
    </row>
    <row r="64" spans="1:4" s="2" customFormat="1">
      <c r="A64" s="251"/>
      <c r="B64" s="252" t="s">
        <v>2107</v>
      </c>
      <c r="C64" s="243">
        <v>53</v>
      </c>
      <c r="D64" s="139"/>
    </row>
    <row r="65" spans="1:4" s="2" customFormat="1">
      <c r="A65" s="249" t="s">
        <v>529</v>
      </c>
      <c r="B65" s="250" t="s">
        <v>3549</v>
      </c>
      <c r="C65" s="243">
        <v>54</v>
      </c>
      <c r="D65" s="138">
        <f>SUM(D66:D69)</f>
        <v>0</v>
      </c>
    </row>
    <row r="66" spans="1:4" s="2" customFormat="1">
      <c r="A66" s="255"/>
      <c r="B66" s="252" t="s">
        <v>2104</v>
      </c>
      <c r="C66" s="243">
        <v>55</v>
      </c>
      <c r="D66" s="139"/>
    </row>
    <row r="67" spans="1:4" s="2" customFormat="1">
      <c r="A67" s="255"/>
      <c r="B67" s="252" t="s">
        <v>2105</v>
      </c>
      <c r="C67" s="243">
        <v>56</v>
      </c>
      <c r="D67" s="139"/>
    </row>
    <row r="68" spans="1:4" s="2" customFormat="1">
      <c r="A68" s="254"/>
      <c r="B68" s="252" t="s">
        <v>2106</v>
      </c>
      <c r="C68" s="243">
        <v>57</v>
      </c>
      <c r="D68" s="139"/>
    </row>
    <row r="69" spans="1:4" s="2" customFormat="1">
      <c r="A69" s="255"/>
      <c r="B69" s="252" t="s">
        <v>2107</v>
      </c>
      <c r="C69" s="243">
        <v>58</v>
      </c>
      <c r="D69" s="139"/>
    </row>
    <row r="70" spans="1:4" s="2" customFormat="1">
      <c r="A70" s="249" t="s">
        <v>531</v>
      </c>
      <c r="B70" s="250" t="s">
        <v>3550</v>
      </c>
      <c r="C70" s="243">
        <v>59</v>
      </c>
      <c r="D70" s="138">
        <f>SUM(D71:D74)</f>
        <v>0</v>
      </c>
    </row>
    <row r="71" spans="1:4" s="2" customFormat="1">
      <c r="A71" s="251"/>
      <c r="B71" s="252" t="s">
        <v>2104</v>
      </c>
      <c r="C71" s="243">
        <v>60</v>
      </c>
      <c r="D71" s="139"/>
    </row>
    <row r="72" spans="1:4" s="2" customFormat="1">
      <c r="A72" s="251"/>
      <c r="B72" s="252" t="s">
        <v>2105</v>
      </c>
      <c r="C72" s="243">
        <v>61</v>
      </c>
      <c r="D72" s="139"/>
    </row>
    <row r="73" spans="1:4" s="2" customFormat="1">
      <c r="A73" s="251"/>
      <c r="B73" s="252" t="s">
        <v>2106</v>
      </c>
      <c r="C73" s="243">
        <v>62</v>
      </c>
      <c r="D73" s="139"/>
    </row>
    <row r="74" spans="1:4" s="2" customFormat="1">
      <c r="A74" s="251"/>
      <c r="B74" s="252" t="s">
        <v>2107</v>
      </c>
      <c r="C74" s="243">
        <v>63</v>
      </c>
      <c r="D74" s="139"/>
    </row>
    <row r="75" spans="1:4" s="2" customFormat="1">
      <c r="A75" s="249" t="s">
        <v>533</v>
      </c>
      <c r="B75" s="250" t="s">
        <v>3551</v>
      </c>
      <c r="C75" s="243">
        <v>64</v>
      </c>
      <c r="D75" s="138">
        <f>SUM(D76:D79)</f>
        <v>0</v>
      </c>
    </row>
    <row r="76" spans="1:4" s="2" customFormat="1">
      <c r="A76" s="255"/>
      <c r="B76" s="252" t="s">
        <v>2104</v>
      </c>
      <c r="C76" s="243">
        <v>65</v>
      </c>
      <c r="D76" s="139"/>
    </row>
    <row r="77" spans="1:4" s="2" customFormat="1">
      <c r="A77" s="255"/>
      <c r="B77" s="252" t="s">
        <v>2105</v>
      </c>
      <c r="C77" s="243">
        <v>66</v>
      </c>
      <c r="D77" s="139"/>
    </row>
    <row r="78" spans="1:4" s="2" customFormat="1">
      <c r="A78" s="255"/>
      <c r="B78" s="252" t="s">
        <v>2106</v>
      </c>
      <c r="C78" s="243">
        <v>67</v>
      </c>
      <c r="D78" s="139"/>
    </row>
    <row r="79" spans="1:4" s="2" customFormat="1">
      <c r="A79" s="254"/>
      <c r="B79" s="252" t="s">
        <v>2107</v>
      </c>
      <c r="C79" s="243">
        <v>68</v>
      </c>
      <c r="D79" s="139"/>
    </row>
    <row r="80" spans="1:4" s="2" customFormat="1">
      <c r="A80" s="249" t="s">
        <v>535</v>
      </c>
      <c r="B80" s="258" t="s">
        <v>3552</v>
      </c>
      <c r="C80" s="243">
        <v>69</v>
      </c>
      <c r="D80" s="138">
        <f>SUM(D81:D84)</f>
        <v>0</v>
      </c>
    </row>
    <row r="81" spans="1:4" s="2" customFormat="1">
      <c r="A81" s="249"/>
      <c r="B81" s="252" t="s">
        <v>2104</v>
      </c>
      <c r="C81" s="243">
        <v>70</v>
      </c>
      <c r="D81" s="139"/>
    </row>
    <row r="82" spans="1:4" s="2" customFormat="1">
      <c r="A82" s="249"/>
      <c r="B82" s="252" t="s">
        <v>2105</v>
      </c>
      <c r="C82" s="243">
        <v>71</v>
      </c>
      <c r="D82" s="139"/>
    </row>
    <row r="83" spans="1:4" s="2" customFormat="1">
      <c r="A83" s="249"/>
      <c r="B83" s="252" t="s">
        <v>2106</v>
      </c>
      <c r="C83" s="243">
        <v>72</v>
      </c>
      <c r="D83" s="139"/>
    </row>
    <row r="84" spans="1:4" s="2" customFormat="1">
      <c r="A84" s="249"/>
      <c r="B84" s="252" t="s">
        <v>2107</v>
      </c>
      <c r="C84" s="243">
        <v>73</v>
      </c>
      <c r="D84" s="139"/>
    </row>
    <row r="85" spans="1:4" s="2" customFormat="1">
      <c r="A85" s="249" t="s">
        <v>536</v>
      </c>
      <c r="B85" s="258" t="s">
        <v>3553</v>
      </c>
      <c r="C85" s="243">
        <v>74</v>
      </c>
      <c r="D85" s="138">
        <f>SUM(D86:D89)</f>
        <v>0</v>
      </c>
    </row>
    <row r="86" spans="1:4" s="2" customFormat="1">
      <c r="A86" s="249"/>
      <c r="B86" s="252" t="s">
        <v>2104</v>
      </c>
      <c r="C86" s="243">
        <v>75</v>
      </c>
      <c r="D86" s="139"/>
    </row>
    <row r="87" spans="1:4" s="2" customFormat="1">
      <c r="A87" s="249"/>
      <c r="B87" s="252" t="s">
        <v>2105</v>
      </c>
      <c r="C87" s="243">
        <v>76</v>
      </c>
      <c r="D87" s="139"/>
    </row>
    <row r="88" spans="1:4" s="2" customFormat="1">
      <c r="A88" s="249"/>
      <c r="B88" s="252" t="s">
        <v>2106</v>
      </c>
      <c r="C88" s="243">
        <v>77</v>
      </c>
      <c r="D88" s="139"/>
    </row>
    <row r="89" spans="1:4" s="2" customFormat="1">
      <c r="A89" s="249"/>
      <c r="B89" s="252" t="s">
        <v>2107</v>
      </c>
      <c r="C89" s="243">
        <v>78</v>
      </c>
      <c r="D89" s="139"/>
    </row>
    <row r="90" spans="1:4" s="2" customFormat="1">
      <c r="A90" s="249" t="s">
        <v>2153</v>
      </c>
      <c r="B90" s="250" t="s">
        <v>3554</v>
      </c>
      <c r="C90" s="243">
        <v>79</v>
      </c>
      <c r="D90" s="138">
        <f>SUM(D91:D94)</f>
        <v>0</v>
      </c>
    </row>
    <row r="91" spans="1:4" s="2" customFormat="1">
      <c r="A91" s="249"/>
      <c r="B91" s="252" t="s">
        <v>2104</v>
      </c>
      <c r="C91" s="243">
        <v>80</v>
      </c>
      <c r="D91" s="139"/>
    </row>
    <row r="92" spans="1:4" s="2" customFormat="1">
      <c r="A92" s="249"/>
      <c r="B92" s="252" t="s">
        <v>2105</v>
      </c>
      <c r="C92" s="243">
        <v>81</v>
      </c>
      <c r="D92" s="139"/>
    </row>
    <row r="93" spans="1:4" s="2" customFormat="1">
      <c r="A93" s="255"/>
      <c r="B93" s="252" t="s">
        <v>2106</v>
      </c>
      <c r="C93" s="243">
        <v>82</v>
      </c>
      <c r="D93" s="139"/>
    </row>
    <row r="94" spans="1:4" s="2" customFormat="1">
      <c r="A94" s="255"/>
      <c r="B94" s="252" t="s">
        <v>2107</v>
      </c>
      <c r="C94" s="243">
        <v>83</v>
      </c>
      <c r="D94" s="139"/>
    </row>
    <row r="95" spans="1:4" s="2" customFormat="1">
      <c r="A95" s="254" t="s">
        <v>3039</v>
      </c>
      <c r="B95" s="250" t="s">
        <v>3555</v>
      </c>
      <c r="C95" s="243">
        <v>84</v>
      </c>
      <c r="D95" s="138">
        <f>SUM(D96:D100)</f>
        <v>0</v>
      </c>
    </row>
    <row r="96" spans="1:4" s="2" customFormat="1">
      <c r="A96" s="251">
        <v>251.25299999999999</v>
      </c>
      <c r="B96" s="252" t="s">
        <v>2103</v>
      </c>
      <c r="C96" s="243">
        <v>85</v>
      </c>
      <c r="D96" s="139"/>
    </row>
    <row r="97" spans="1:5" s="2" customFormat="1">
      <c r="A97" s="251" t="s">
        <v>3040</v>
      </c>
      <c r="B97" s="252" t="s">
        <v>2687</v>
      </c>
      <c r="C97" s="243">
        <v>86</v>
      </c>
      <c r="D97" s="139"/>
    </row>
    <row r="98" spans="1:5" s="2" customFormat="1">
      <c r="A98" s="251" t="s">
        <v>3041</v>
      </c>
      <c r="B98" s="252" t="s">
        <v>2691</v>
      </c>
      <c r="C98" s="243">
        <v>87</v>
      </c>
      <c r="D98" s="139"/>
    </row>
    <row r="99" spans="1:5" s="2" customFormat="1" ht="19.5">
      <c r="A99" s="253" t="s">
        <v>4019</v>
      </c>
      <c r="B99" s="252" t="s">
        <v>2102</v>
      </c>
      <c r="C99" s="243">
        <v>88</v>
      </c>
      <c r="D99" s="139"/>
    </row>
    <row r="100" spans="1:5" s="2" customFormat="1" ht="19.5">
      <c r="A100" s="253" t="s">
        <v>602</v>
      </c>
      <c r="B100" s="252" t="s">
        <v>2101</v>
      </c>
      <c r="C100" s="243">
        <v>89</v>
      </c>
      <c r="D100" s="139"/>
    </row>
    <row r="101" spans="1:5" s="2" customFormat="1">
      <c r="A101" s="249"/>
      <c r="B101" s="250" t="s">
        <v>3761</v>
      </c>
      <c r="C101" s="243">
        <v>90</v>
      </c>
      <c r="D101" s="138">
        <f>SUM(D102:D105)</f>
        <v>367087</v>
      </c>
    </row>
    <row r="102" spans="1:5" s="2" customFormat="1">
      <c r="A102" s="251"/>
      <c r="B102" s="259" t="s">
        <v>3352</v>
      </c>
      <c r="C102" s="243">
        <v>91</v>
      </c>
      <c r="D102" s="139"/>
    </row>
    <row r="103" spans="1:5" s="2" customFormat="1">
      <c r="A103" s="251" t="s">
        <v>524</v>
      </c>
      <c r="B103" s="259" t="s">
        <v>661</v>
      </c>
      <c r="C103" s="243">
        <v>92</v>
      </c>
      <c r="D103" s="139">
        <v>367087</v>
      </c>
    </row>
    <row r="104" spans="1:5" s="2" customFormat="1">
      <c r="A104" s="251" t="s">
        <v>2153</v>
      </c>
      <c r="B104" s="259" t="s">
        <v>2154</v>
      </c>
      <c r="C104" s="243">
        <v>93</v>
      </c>
      <c r="D104" s="139"/>
    </row>
    <row r="105" spans="1:5" s="2" customFormat="1">
      <c r="A105" s="260" t="s">
        <v>3039</v>
      </c>
      <c r="B105" s="261" t="s">
        <v>2108</v>
      </c>
      <c r="C105" s="244">
        <v>94</v>
      </c>
      <c r="D105" s="140"/>
    </row>
    <row r="106" spans="1:5">
      <c r="A106" s="266" t="s">
        <v>3762</v>
      </c>
      <c r="B106" s="267"/>
      <c r="C106" s="268"/>
      <c r="D106" s="269"/>
    </row>
    <row r="107" spans="1:5"/>
    <row r="108" spans="1:5" s="271" customFormat="1" ht="25.5" customHeight="1">
      <c r="A108" s="270" t="s">
        <v>210</v>
      </c>
      <c r="B108" s="270"/>
      <c r="C108" s="421" t="s">
        <v>497</v>
      </c>
      <c r="D108" s="421"/>
      <c r="E108" s="270"/>
    </row>
    <row r="109" spans="1:5" s="271" customFormat="1" ht="15" customHeight="1">
      <c r="A109" s="270" t="str">
        <f>IF(RefStr!H25&lt;&gt;"", "Osoba za kontaktiranje: " &amp; RefStr!H25,"Osoba za kontaktiranje: _________________________________________")</f>
        <v>Osoba za kontaktiranje: IDA JEKIĆ</v>
      </c>
      <c r="B109" s="270"/>
      <c r="C109" s="272"/>
      <c r="D109" s="272"/>
      <c r="E109" s="270"/>
    </row>
    <row r="110" spans="1:5" s="271" customFormat="1" ht="15" customHeight="1">
      <c r="A110" s="270" t="str">
        <f>IF(RefStr!H27="","Telefon za kontakt: _________________","Telefon za kontakt: " &amp; RefStr!H27)</f>
        <v>Telefon za kontakt: 040868206</v>
      </c>
      <c r="B110" s="270"/>
      <c r="E110" s="270"/>
    </row>
    <row r="111" spans="1:5" s="271" customFormat="1" ht="15" customHeight="1">
      <c r="A111" s="270" t="str">
        <f>IF(RefStr!H33="","Odgovorna osoba: _____________________________","Odgovorna osoba: " &amp; RefStr!H33)</f>
        <v>Odgovorna osoba: PETRA NOVINŠČAK</v>
      </c>
      <c r="B111" s="270"/>
      <c r="C111" s="270"/>
      <c r="D111" s="270"/>
      <c r="E111" s="270"/>
    </row>
    <row r="112" spans="1:5" ht="5.0999999999999996" customHeight="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sheetData>
  <sheetProtection password="C79A" sheet="1" objects="1" scenarios="1"/>
  <mergeCells count="10">
    <mergeCell ref="C108:D108"/>
    <mergeCell ref="C5:D5"/>
    <mergeCell ref="B6:D6"/>
    <mergeCell ref="B7:D7"/>
    <mergeCell ref="A1:B1"/>
    <mergeCell ref="C2:D2"/>
    <mergeCell ref="A2:B2"/>
    <mergeCell ref="A3:B3"/>
    <mergeCell ref="C1:D1"/>
    <mergeCell ref="C4:D4"/>
  </mergeCells>
  <phoneticPr fontId="10" type="noConversion"/>
  <conditionalFormatting sqref="D75 D80 D85 D90 D95 D101 D41 D47:D49 D54:D55 D60 D65 D70 D24 D30 D32 D15 D13">
    <cfRule type="cellIs" dxfId="6" priority="1" stopIfTrue="1" operator="lessThan">
      <formula>0</formula>
    </cfRule>
  </conditionalFormatting>
  <conditionalFormatting sqref="D76:D79 D81:D84 D86:D89 D91:D94 D96:D100 D102:D106 D42:D46 D50:D53 D56:D59 D61:D64 D66:D69 D71:D74 D25:D29 D31 D33:D40 D14 D12 D16:D23">
    <cfRule type="cellIs" dxfId="5" priority="3" stopIfTrue="1" operator="notEqual">
      <formula>ROUND(D12,0)</formula>
    </cfRule>
    <cfRule type="cellIs" dxfId="4" priority="4"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06">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86" tooltip="Kontrole obrasca Obveze" display="Kontrole ––––&gt;"/>
  </hyperlinks>
  <printOptions horizontalCentered="1"/>
  <pageMargins left="0.39370078740157483" right="0.39370078740157483" top="0.59055118110236227" bottom="0.78740157480314965" header="0.55118110236220474" footer="0.59055118110236227"/>
  <pageSetup paperSize="9" scale="88" fitToHeight="0" orientation="portrait" horizontalDpi="1200" verticalDpi="1200" r:id="rId1"/>
  <headerFooter alignWithMargins="0">
    <oddFooter>&amp;RStranica: &amp;P</oddFooter>
  </headerFooter>
  <legacyDrawing r:id="rId2"/>
</worksheet>
</file>

<file path=xl/worksheets/sheet9.xml><?xml version="1.0" encoding="utf-8"?>
<worksheet xmlns="http://schemas.openxmlformats.org/spreadsheetml/2006/main" xmlns:r="http://schemas.openxmlformats.org/officeDocument/2006/relationships">
  <sheetPr codeName="List9">
    <pageSetUpPr fitToPage="1"/>
  </sheetPr>
  <dimension ref="A1:U302"/>
  <sheetViews>
    <sheetView showGridLines="0" showRowColHeaders="0" workbookViewId="0">
      <pane ySplit="3" topLeftCell="A274" activePane="bottomLeft" state="frozen"/>
      <selection pane="bottomLeft" activeCell="C293" sqref="C293"/>
    </sheetView>
  </sheetViews>
  <sheetFormatPr defaultColWidth="0" defaultRowHeight="11.25" zeroHeight="1"/>
  <cols>
    <col min="1" max="1" width="4.42578125" style="210" customWidth="1"/>
    <col min="2" max="2" width="9.28515625" style="211" customWidth="1"/>
    <col min="3" max="3" width="94.7109375" style="212" customWidth="1"/>
    <col min="4" max="4" width="1.140625" style="213" customWidth="1"/>
    <col min="5" max="6" width="10.7109375" style="214" hidden="1" customWidth="1"/>
    <col min="7" max="7" width="10.7109375" style="215" hidden="1" customWidth="1"/>
    <col min="8" max="8" width="9.140625" style="215" hidden="1" customWidth="1"/>
    <col min="9" max="13" width="9.140625" style="214" hidden="1" customWidth="1"/>
    <col min="14" max="14" width="12.5703125" style="214" hidden="1" customWidth="1"/>
    <col min="15" max="15" width="10.42578125" style="214" hidden="1" customWidth="1"/>
    <col min="16" max="17" width="9.140625" style="214" hidden="1" customWidth="1"/>
    <col min="18" max="16384" width="9.140625" style="216" hidden="1"/>
  </cols>
  <sheetData>
    <row r="1" spans="1:21">
      <c r="A1" s="210" t="s">
        <v>3703</v>
      </c>
      <c r="B1" s="211" t="s">
        <v>3704</v>
      </c>
      <c r="C1" s="212" t="s">
        <v>492</v>
      </c>
      <c r="E1" s="214" t="s">
        <v>2789</v>
      </c>
    </row>
    <row r="2" spans="1:21" ht="15" customHeight="1">
      <c r="A2" s="471" t="s">
        <v>1929</v>
      </c>
      <c r="B2" s="471"/>
      <c r="C2" s="471"/>
      <c r="D2" s="213" t="s">
        <v>3556</v>
      </c>
      <c r="E2" s="217" t="s">
        <v>32</v>
      </c>
      <c r="F2" s="217" t="s">
        <v>33</v>
      </c>
      <c r="G2" s="218" t="s">
        <v>764</v>
      </c>
      <c r="H2" s="218" t="s">
        <v>2599</v>
      </c>
      <c r="I2" s="218" t="s">
        <v>765</v>
      </c>
      <c r="J2" s="218" t="s">
        <v>4132</v>
      </c>
      <c r="K2" s="218" t="s">
        <v>766</v>
      </c>
      <c r="L2" s="218" t="s">
        <v>767</v>
      </c>
      <c r="M2" s="218" t="s">
        <v>768</v>
      </c>
      <c r="N2" s="218" t="s">
        <v>769</v>
      </c>
      <c r="O2" s="218" t="s">
        <v>2505</v>
      </c>
      <c r="P2" s="218" t="s">
        <v>4065</v>
      </c>
      <c r="Q2" s="218" t="s">
        <v>3165</v>
      </c>
    </row>
    <row r="3" spans="1:21" ht="29.25" customHeight="1">
      <c r="A3" s="219" t="s">
        <v>1819</v>
      </c>
      <c r="B3" s="220" t="s">
        <v>493</v>
      </c>
      <c r="C3" s="221" t="s">
        <v>494</v>
      </c>
      <c r="E3" s="217">
        <f>E4+E18+E23+E262+E290+E294+E298</f>
        <v>0</v>
      </c>
      <c r="F3" s="217">
        <f>F4+F18+F23+F262+F290+F294+F298</f>
        <v>1</v>
      </c>
      <c r="G3" s="218">
        <f>IF(RefStr!F6&lt;&gt;"",INT(VALUE(MID(RefStr!F6,1,4))),0)</f>
        <v>2020</v>
      </c>
      <c r="H3" s="218">
        <f>IF(RefStr!F6&lt;&gt;"",INT(VALUE(MID(RefStr!F6,6,2))),0)</f>
        <v>12</v>
      </c>
      <c r="I3" s="218">
        <f>RefStr!B16</f>
        <v>31</v>
      </c>
      <c r="J3" s="222" t="str">
        <f>RefStr!B25</f>
        <v>DA</v>
      </c>
      <c r="K3" s="218" t="str">
        <f>RefStr!B29</f>
        <v>DA</v>
      </c>
      <c r="L3" s="218" t="str">
        <f>RefStr!B31</f>
        <v>DA</v>
      </c>
      <c r="M3" s="218" t="str">
        <f>RefStr!B27</f>
        <v>DA</v>
      </c>
      <c r="N3" s="218" t="str">
        <f>RefStr!B33</f>
        <v>DA</v>
      </c>
      <c r="O3" s="218">
        <f>RefStr!B6</f>
        <v>13633</v>
      </c>
      <c r="P3" s="218">
        <f>RefStr!B20</f>
        <v>0</v>
      </c>
      <c r="Q3" s="222" t="str">
        <f>RefStr!I8</f>
        <v>NE</v>
      </c>
    </row>
    <row r="4" spans="1:21" ht="20.100000000000001" customHeight="1">
      <c r="A4" s="472" t="s">
        <v>2395</v>
      </c>
      <c r="B4" s="473"/>
      <c r="C4" s="474"/>
      <c r="E4" s="216">
        <f>SUM(E5:E17)</f>
        <v>0</v>
      </c>
      <c r="F4" s="216">
        <f>SUM(F5:F17)</f>
        <v>0</v>
      </c>
    </row>
    <row r="5" spans="1:21" ht="24.95" customHeight="1">
      <c r="A5" s="162">
        <v>1</v>
      </c>
      <c r="B5" s="163" t="str">
        <f>IF(E5=1,"Pogreška",IF(F5=1,"Provjera","O.K."))</f>
        <v>O.K.</v>
      </c>
      <c r="C5" s="165" t="s">
        <v>34</v>
      </c>
      <c r="E5" s="216">
        <f>MAX(G5:L5)</f>
        <v>0</v>
      </c>
      <c r="F5" s="216">
        <v>0</v>
      </c>
      <c r="G5" s="215">
        <f>IF(AND(OR(I3=11,I3=12),P3=0),1,0)</f>
        <v>0</v>
      </c>
      <c r="H5" s="215">
        <f>IF(AND(I3&lt;&gt;11,I3&lt;&gt;12,P3&lt;&gt;0),1,0)</f>
        <v>0</v>
      </c>
    </row>
    <row r="6" spans="1:21" ht="24.95" customHeight="1">
      <c r="A6" s="162">
        <f t="shared" ref="A6:A17" si="0">1+A5</f>
        <v>2</v>
      </c>
      <c r="B6" s="163" t="str">
        <f>IF(E6=1,"Pogreška",IF(F6=1,"Provjera","O.K."))</f>
        <v>O.K.</v>
      </c>
      <c r="C6" s="166" t="s">
        <v>3256</v>
      </c>
      <c r="E6" s="216">
        <f>MAX(G6:L6)</f>
        <v>0</v>
      </c>
      <c r="F6" s="216">
        <v>0</v>
      </c>
      <c r="G6" s="215">
        <f>IF(AND(OR($H$3=3,$H$3=9),$I$3=23),1,0)</f>
        <v>0</v>
      </c>
      <c r="H6" s="215">
        <f>IF(AND(OR($H$3=3,$H$3=9),$I$3=12,OR(J3&lt;&gt;"NE",K3&lt;&gt;"NE",L3&lt;&gt;"NE",M3&lt;&gt;"NE",N3&lt;&gt;"DA")),1,0)</f>
        <v>0</v>
      </c>
      <c r="T6" s="217">
        <f>IF(LOOKUP(O3,T7:T49,T7:T49)=O3,1,0)</f>
        <v>0</v>
      </c>
      <c r="U6" s="217">
        <f>IF(LOOKUP(O3,U7:U179,U7:U179)=O3,1,0)</f>
        <v>0</v>
      </c>
    </row>
    <row r="7" spans="1:21" ht="64.5" customHeight="1">
      <c r="A7" s="162">
        <f>1+A6</f>
        <v>3</v>
      </c>
      <c r="B7" s="163" t="str">
        <f>IF(E7=1,"Pogreška",IF(F7=1,"Provjera","O.K."))</f>
        <v>O.K.</v>
      </c>
      <c r="C7" s="167" t="s">
        <v>1550</v>
      </c>
      <c r="E7" s="216">
        <f>MAX(G7:K7)</f>
        <v>0</v>
      </c>
      <c r="F7" s="216">
        <f>MAX(L7:Q7)</f>
        <v>0</v>
      </c>
      <c r="G7" s="215">
        <f>IF(AND(Q3&lt;&gt;"NE",Q3&lt;&gt;"DA"),1,0)</f>
        <v>0</v>
      </c>
      <c r="H7" s="215">
        <f>IF(AND(Q3="DA",I3&lt;&gt;11,I3&lt;&gt;22),1,0)</f>
        <v>0</v>
      </c>
      <c r="I7" s="214">
        <f>IF(AND(Q3="DA",I3=22,OR(H3=3,H3=9)),1,0)</f>
        <v>0</v>
      </c>
      <c r="J7" s="214">
        <f>IF(AND(Q3="DA",U6=0),1,0)</f>
        <v>0</v>
      </c>
      <c r="L7" s="214">
        <f>IF(Q3="DA",1,0)</f>
        <v>0</v>
      </c>
      <c r="T7" s="216">
        <v>0</v>
      </c>
      <c r="U7" s="216">
        <v>0</v>
      </c>
    </row>
    <row r="8" spans="1:21" ht="45" customHeight="1">
      <c r="A8" s="162">
        <f t="shared" si="0"/>
        <v>4</v>
      </c>
      <c r="B8" s="163" t="str">
        <f>IF(E8=1,"Pogreška",IF(F8=1,"Provjera","O.K."))</f>
        <v>O.K.</v>
      </c>
      <c r="C8" s="168" t="s">
        <v>2724</v>
      </c>
      <c r="E8" s="216">
        <f>MAX(G8)</f>
        <v>0</v>
      </c>
      <c r="F8" s="214">
        <v>0</v>
      </c>
      <c r="G8" s="215">
        <f>IF(AND(Skriveni!L28&lt;&gt;0,OR(RefStr!B6=0,RefStr!B8=0,RefStr!F6="",LEN(RefStr!B10)&lt;3,RefStr!B12=0,LEN(RefStr!C12)&lt;2,LEN(RefStr!B14)&lt;5,LEN(RefStr!H29)&lt;5,RefStr!B16=0,RefStr!B18="",RefStr!B20="",RefStr!B22=0,RefStr!K10="",RefStr!K12="",LEN(RefStr!K14)&lt;6,LEN(RefStr!K14)&gt;11,LEN(RefStr!H33)&lt;5)),1,0)</f>
        <v>0</v>
      </c>
      <c r="I8" s="223" t="s">
        <v>1772</v>
      </c>
      <c r="J8" s="223" t="s">
        <v>1773</v>
      </c>
      <c r="K8" s="223" t="s">
        <v>1774</v>
      </c>
      <c r="O8" s="216"/>
      <c r="P8" s="216"/>
      <c r="Q8" s="216"/>
      <c r="T8" s="216">
        <v>51</v>
      </c>
      <c r="U8" s="216">
        <v>19</v>
      </c>
    </row>
    <row r="9" spans="1:21" ht="63.75" customHeight="1">
      <c r="A9" s="162">
        <f t="shared" si="0"/>
        <v>5</v>
      </c>
      <c r="B9" s="163" t="str">
        <f t="shared" ref="B9:B72" si="1">IF(E9=1,"Pogreška",IF(F9=1,"Provjera","O.K."))</f>
        <v>O.K.</v>
      </c>
      <c r="C9" s="168" t="s">
        <v>437</v>
      </c>
      <c r="E9" s="216">
        <f>MAX(G9:K9)</f>
        <v>0</v>
      </c>
      <c r="F9" s="214">
        <v>0</v>
      </c>
      <c r="I9" s="224">
        <f>IF(AND($I$3=11,OR($H$3=3,$H$3=9),OR($J$3&lt;&gt;"DA",$K$3&lt;&gt;"NE",$L$3&lt;&gt;"NE",$M$3&lt;&gt;"NE",$N$3&lt;&gt;"DA")),1,0)</f>
        <v>0</v>
      </c>
      <c r="J9" s="224">
        <f>IF(AND($I$3=11,$H$3=6,OR($J$3&lt;&gt;"DA",$K$3&lt;&gt;"NE",$L$3&lt;&gt;"NE",$M$3&lt;&gt;"NE",$N$3&lt;&gt;"DA")),1,0)</f>
        <v>0</v>
      </c>
      <c r="K9" s="217">
        <f>IF(AND($I$3=11,$H$3=12,OR($J$3&lt;&gt;"DA",$K$3&lt;&gt;"DA",$L$3&lt;&gt;"DA",$M$3&lt;&gt;"DA",$N$3&lt;&gt;"DA")),1,0)</f>
        <v>0</v>
      </c>
      <c r="O9" s="216"/>
      <c r="P9" s="216"/>
      <c r="Q9" s="216"/>
      <c r="T9" s="216">
        <v>721</v>
      </c>
      <c r="U9" s="216">
        <v>35</v>
      </c>
    </row>
    <row r="10" spans="1:21" ht="73.5" customHeight="1">
      <c r="A10" s="162">
        <f t="shared" si="0"/>
        <v>6</v>
      </c>
      <c r="B10" s="163" t="str">
        <f t="shared" si="1"/>
        <v>O.K.</v>
      </c>
      <c r="C10" s="168" t="s">
        <v>1154</v>
      </c>
      <c r="E10" s="216">
        <f>MAX(G10:K10)</f>
        <v>0</v>
      </c>
      <c r="F10" s="214">
        <v>0</v>
      </c>
      <c r="I10" s="224">
        <f>IF(AND($I$3=12,OR($H$3=3,$H$3=9),OR($J$3&lt;&gt;"NE",$K$3&lt;&gt;"NE",$L$3&lt;&gt;"NE",$M$3&lt;&gt;"NE",$N$3&lt;&gt;"DA")),1,0)</f>
        <v>0</v>
      </c>
      <c r="J10" s="224">
        <f>IF(AND($I$3=12,$H$3=6,OR($J$3&lt;&gt;"DA",$K$3&lt;&gt;"NE",$L$3&lt;&gt;"NE",$M$3&lt;&gt;"NE",$N$3&lt;&gt;"DA")),1,0)</f>
        <v>0</v>
      </c>
      <c r="K10" s="217">
        <f>IF(AND($I$3=12,$H$3=12,OR(J3&lt;&gt;"DA",K3&lt;&gt;"DA",L3&lt;&gt;"DA",M3&lt;&gt;"DA",N3&lt;&gt;"DA")),1,0)</f>
        <v>0</v>
      </c>
      <c r="O10" s="216"/>
      <c r="P10" s="216"/>
      <c r="Q10" s="216"/>
      <c r="T10" s="216">
        <v>756</v>
      </c>
      <c r="U10" s="216">
        <v>174</v>
      </c>
    </row>
    <row r="11" spans="1:21" ht="65.25" customHeight="1">
      <c r="A11" s="162">
        <f t="shared" si="0"/>
        <v>7</v>
      </c>
      <c r="B11" s="163" t="str">
        <f t="shared" si="1"/>
        <v>O.K.</v>
      </c>
      <c r="C11" s="168" t="s">
        <v>438</v>
      </c>
      <c r="E11" s="216">
        <f t="shared" ref="E11:E17" si="2">MAX(G11:K11)</f>
        <v>0</v>
      </c>
      <c r="F11" s="214">
        <v>0</v>
      </c>
      <c r="I11" s="217">
        <f>IF(AND($I$3=13,OR($H$3=3,$H$3=9),OR($J$3&lt;&gt;"DA",$K$3&lt;&gt;"NE",$L$3&lt;&gt;"NE",$M$3&lt;&gt;"NE",$N$3&lt;&gt;"NE")),1,0)</f>
        <v>0</v>
      </c>
      <c r="J11" s="217">
        <f>IF(AND($I$3=13,$H$3=6,OR($J$3&lt;&gt;"DA",$K$3&lt;&gt;"NE",$L$3&lt;&gt;"NE",$M$3&lt;&gt;"NE",$N$3&lt;&gt;"NE")),1,0)</f>
        <v>0</v>
      </c>
      <c r="K11" s="217">
        <f>IF(AND($I$3=13,$H$3=12,OR($J$3&lt;&gt;"DA",$K$3&lt;&gt;"DA",$L$3&lt;&gt;"DA",$M$3&lt;&gt;"DA",$N$3&lt;&gt;"NE")),1,0)</f>
        <v>0</v>
      </c>
      <c r="O11" s="216"/>
      <c r="P11" s="216"/>
      <c r="Q11" s="216"/>
      <c r="T11" s="216">
        <v>1222</v>
      </c>
      <c r="U11" s="216">
        <v>713</v>
      </c>
    </row>
    <row r="12" spans="1:21" ht="74.25" customHeight="1">
      <c r="A12" s="162">
        <f t="shared" si="0"/>
        <v>8</v>
      </c>
      <c r="B12" s="163" t="str">
        <f t="shared" si="1"/>
        <v>O.K.</v>
      </c>
      <c r="C12" s="168" t="s">
        <v>3248</v>
      </c>
      <c r="E12" s="216">
        <f t="shared" si="2"/>
        <v>0</v>
      </c>
      <c r="F12" s="214">
        <v>0</v>
      </c>
      <c r="I12" s="217">
        <f>IF(AND($I$3=21,OR($H$3=3,$H$3=9),OR($J$3&lt;&gt;"DA",$K$3&lt;&gt;"NE",$L$3&lt;&gt;"NE",$M$3&lt;&gt;"NE",$N$3&lt;&gt;"NE")),1,0)</f>
        <v>0</v>
      </c>
      <c r="J12" s="217">
        <f>IF(AND($I$3=21,$H$3=6,OR($J$3&lt;&gt;"DA",$K$3&lt;&gt;"NE",$L$3&lt;&gt;"NE",$M$3&lt;&gt;"NE",$N$3&lt;&gt;"DA")),1,0)</f>
        <v>0</v>
      </c>
      <c r="K12" s="217">
        <f>IF(AND($I$3=21,$H$3=12,OR($J$3&lt;&gt;"DA",$K$3&lt;&gt;"DA",$L$3&lt;&gt;"DA",$M$3&lt;&gt;"DA",$N$3&lt;&gt;"DA")),1,0)</f>
        <v>0</v>
      </c>
      <c r="O12" s="216"/>
      <c r="P12" s="216"/>
      <c r="Q12" s="216"/>
      <c r="T12" s="216">
        <v>3148</v>
      </c>
      <c r="U12" s="216">
        <v>721</v>
      </c>
    </row>
    <row r="13" spans="1:21" ht="62.25" customHeight="1">
      <c r="A13" s="162">
        <f t="shared" si="0"/>
        <v>9</v>
      </c>
      <c r="B13" s="163" t="str">
        <f t="shared" si="1"/>
        <v>O.K.</v>
      </c>
      <c r="C13" s="168" t="s">
        <v>1155</v>
      </c>
      <c r="E13" s="216">
        <f t="shared" si="2"/>
        <v>0</v>
      </c>
      <c r="F13" s="214">
        <v>0</v>
      </c>
      <c r="I13" s="217">
        <f>IF(AND($I$3=22,OR($H$3=3,$H$3=9),OR($J$3&lt;&gt;"DA",$K$3&lt;&gt;"NE",$L$3&lt;&gt;"NE",$M$3&lt;&gt;"NE",$N$3&lt;&gt;"DA")),1,0)</f>
        <v>0</v>
      </c>
      <c r="J13" s="217">
        <f>IF(AND($I$3=22,$H$3=6,OR($J$3&lt;&gt;"DA",$K$3&lt;&gt;"NE",$L$3&lt;&gt;"NE",$M$3&lt;&gt;"NE",$N$3&lt;&gt;"DA")),1,0)</f>
        <v>0</v>
      </c>
      <c r="K13" s="217">
        <f>IF(AND($I$3=22,$H$3=12,OR($J$3&lt;&gt;"DA",$K$3&lt;&gt;"DA",$L$3&lt;&gt;"DA",$M$3&lt;&gt;"DA",$N$3&lt;&gt;"DA")),1,0)</f>
        <v>0</v>
      </c>
      <c r="O13" s="216"/>
      <c r="P13" s="216"/>
      <c r="Q13" s="216"/>
      <c r="T13" s="216">
        <v>3156</v>
      </c>
      <c r="U13" s="216">
        <v>6031</v>
      </c>
    </row>
    <row r="14" spans="1:21" ht="75.75" customHeight="1">
      <c r="A14" s="162">
        <f t="shared" si="0"/>
        <v>10</v>
      </c>
      <c r="B14" s="163" t="str">
        <f t="shared" si="1"/>
        <v>O.K.</v>
      </c>
      <c r="C14" s="168" t="s">
        <v>728</v>
      </c>
      <c r="E14" s="216">
        <f t="shared" si="2"/>
        <v>0</v>
      </c>
      <c r="F14" s="214">
        <v>0</v>
      </c>
      <c r="I14" s="217">
        <f>IF(AND($I$3=23,OR($H$3=3,$H$3=9)),1,0)</f>
        <v>0</v>
      </c>
      <c r="J14" s="217">
        <f>IF(AND($I$3=23,$H$3=6,OR($J$3&lt;&gt;"DA",$K$3&lt;&gt;"NE",$L$3&lt;&gt;"NE",$M$3&lt;&gt;"NE",$N$3&lt;&gt;"DA")),1,0)</f>
        <v>0</v>
      </c>
      <c r="K14" s="217">
        <f>IF(AND($I$3=23,$H$3=12,OR($J$3&lt;&gt;"DA",$K$3&lt;&gt;"DA",$L$3&lt;&gt;"DA",$M$3&lt;&gt;"DA",$N$3&lt;&gt;"DA")),1,0)</f>
        <v>0</v>
      </c>
      <c r="O14" s="216"/>
      <c r="P14" s="216"/>
      <c r="Q14" s="216"/>
      <c r="T14" s="216">
        <v>3164</v>
      </c>
      <c r="U14" s="216">
        <v>6040</v>
      </c>
    </row>
    <row r="15" spans="1:21" ht="71.25" customHeight="1">
      <c r="A15" s="162">
        <f t="shared" si="0"/>
        <v>11</v>
      </c>
      <c r="B15" s="163" t="str">
        <f t="shared" si="1"/>
        <v>O.K.</v>
      </c>
      <c r="C15" s="168" t="s">
        <v>706</v>
      </c>
      <c r="E15" s="216">
        <f t="shared" si="2"/>
        <v>0</v>
      </c>
      <c r="F15" s="214">
        <v>0</v>
      </c>
      <c r="I15" s="217">
        <f>IF(AND($I$3=31,OR($H$3=3,$H$3=9),OR($J$3&lt;&gt;"DA",$K$3&lt;&gt;"NE",$L$3&lt;&gt;"NE",$M$3&lt;&gt;"NE",$N$3&lt;&gt;"NE")),1,0)</f>
        <v>0</v>
      </c>
      <c r="J15" s="217">
        <f>IF(AND($I$3=31,$H$3=6,OR($J$3&lt;&gt;"DA",$K$3&lt;&gt;"NE",$L$3&lt;&gt;"NE",$M$3&lt;&gt;"NE",$N$3&lt;&gt;"DA")),1,0)</f>
        <v>0</v>
      </c>
      <c r="K15" s="217">
        <f>IF(AND($I$3=31,$H$3=12,OR($J$3&lt;&gt;"DA",$K$3&lt;&gt;"DA",$L$3&lt;&gt;"DA",$M$3&lt;&gt;"DA",$N$3&lt;&gt;"DA")),1,0)</f>
        <v>0</v>
      </c>
      <c r="M15" s="225"/>
      <c r="O15" s="216"/>
      <c r="P15" s="216"/>
      <c r="Q15" s="216"/>
      <c r="T15" s="216">
        <v>3172</v>
      </c>
      <c r="U15" s="216">
        <v>6099</v>
      </c>
    </row>
    <row r="16" spans="1:21" ht="66" customHeight="1">
      <c r="A16" s="162">
        <f t="shared" si="0"/>
        <v>12</v>
      </c>
      <c r="B16" s="163" t="str">
        <f t="shared" si="1"/>
        <v>O.K.</v>
      </c>
      <c r="C16" s="168" t="s">
        <v>707</v>
      </c>
      <c r="E16" s="216">
        <f t="shared" si="2"/>
        <v>0</v>
      </c>
      <c r="F16" s="214">
        <v>0</v>
      </c>
      <c r="I16" s="217">
        <f>IF(AND($I$3=41,OR($H$3=3,$H$3=9),OR($J$3&lt;&gt;"DA",$K$3&lt;&gt;"NE",$L$3&lt;&gt;"NE",$M$3&lt;&gt;"NE",$N$3&lt;&gt;"DA")),1,0)</f>
        <v>0</v>
      </c>
      <c r="J16" s="217">
        <f>IF(AND($I$3=41,$H$3=6,OR($J$3&lt;&gt;"DA",$K$3&lt;&gt;"NE",$L$3&lt;&gt;"NE",$M$3&lt;&gt;"NE",$N$3&lt;&gt;"DA")),1,0)</f>
        <v>0</v>
      </c>
      <c r="K16" s="217">
        <f>IF(AND($I$3=41,$H$3=12,OR($J$3&lt;&gt;"DA",$K$3&lt;&gt;"DA",$L$3&lt;&gt;"DA",$M$3&lt;&gt;"DA",$N$3&lt;&gt;"DA")),1,0)</f>
        <v>0</v>
      </c>
      <c r="N16" s="216"/>
      <c r="O16" s="216"/>
      <c r="P16" s="216"/>
      <c r="Q16" s="216"/>
      <c r="T16" s="216">
        <v>3197</v>
      </c>
      <c r="U16" s="216">
        <v>6138</v>
      </c>
    </row>
    <row r="17" spans="1:21" ht="75" customHeight="1">
      <c r="A17" s="162">
        <f t="shared" si="0"/>
        <v>13</v>
      </c>
      <c r="B17" s="163" t="str">
        <f t="shared" si="1"/>
        <v>O.K.</v>
      </c>
      <c r="C17" s="168" t="s">
        <v>708</v>
      </c>
      <c r="E17" s="216">
        <f t="shared" si="2"/>
        <v>0</v>
      </c>
      <c r="F17" s="214">
        <v>0</v>
      </c>
      <c r="I17" s="217">
        <f>IF(AND($I$3=42,OR($H$3=3,$H$3=9),OR($J$3&lt;&gt;"DA",$K$3&lt;&gt;"NE",$L$3&lt;&gt;"NE",$M$3&lt;&gt;"NE",$N$3&lt;&gt;"NE")),1,0)</f>
        <v>0</v>
      </c>
      <c r="J17" s="217">
        <f>IF(AND($I$3=42,$H$3=6,OR($J$3&lt;&gt;"DA",$K$3&lt;&gt;"NE",$L$3&lt;&gt;"NE",$M$3&lt;&gt;"NE",$N$3&lt;&gt;"DA")),1,0)</f>
        <v>0</v>
      </c>
      <c r="K17" s="217">
        <f>IF(AND($I$3=42,$H$3=12,OR($J$3&lt;&gt;"DA",$K$3&lt;&gt;"DA",$L$3&lt;&gt;"DA",$M$3&lt;&gt;"DA",$N$3&lt;&gt;"DA")),1,0)</f>
        <v>0</v>
      </c>
      <c r="O17" s="216"/>
      <c r="P17" s="216"/>
      <c r="Q17" s="216"/>
      <c r="T17" s="216">
        <v>3201</v>
      </c>
      <c r="U17" s="216">
        <v>20833</v>
      </c>
    </row>
    <row r="18" spans="1:21" ht="20.100000000000001" customHeight="1">
      <c r="A18" s="468" t="s">
        <v>3630</v>
      </c>
      <c r="B18" s="469"/>
      <c r="C18" s="470"/>
      <c r="E18" s="216">
        <f>SUM(E19:E22)</f>
        <v>0</v>
      </c>
      <c r="F18" s="216">
        <f>SUM(F19:F22)</f>
        <v>0</v>
      </c>
      <c r="P18" s="216"/>
      <c r="Q18" s="216"/>
      <c r="T18" s="216">
        <v>3210</v>
      </c>
      <c r="U18" s="216">
        <v>21828</v>
      </c>
    </row>
    <row r="19" spans="1:21" ht="57" customHeight="1">
      <c r="A19" s="162">
        <f>1+A17</f>
        <v>14</v>
      </c>
      <c r="B19" s="163" t="str">
        <f t="shared" si="1"/>
        <v>O.K.</v>
      </c>
      <c r="C19" s="167" t="s">
        <v>443</v>
      </c>
      <c r="E19" s="216">
        <f>MAX(G19:K19)</f>
        <v>0</v>
      </c>
      <c r="F19" s="216">
        <f>MAX(L19:P19)</f>
        <v>0</v>
      </c>
      <c r="G19" s="218">
        <f>IF(AND(J3="DA",M3="DA",OR(I3=11,I3=21,I3=22, I3 =31,I3=41,I3=42), A1=1,ABS(Bil!D175-PRRAS!D650)&gt;1,Q19=1),1,0)</f>
        <v>0</v>
      </c>
      <c r="H19" s="218">
        <f>IF(AND(J3="DA",M3="DA",OR(I3=11,I3=21,I3=22, I3 =31,I3=41,I3=42), A1=1,ABS(Bil!E175-PRRAS!E650)&gt;1),1,0)</f>
        <v>0</v>
      </c>
      <c r="L19" s="217">
        <f>IF(AND(J3="DA",M3="DA",OR(I3=11,I3=21,I3=22, I3 =31,I3=41,I3=42), A1=1,ABS(Bil!D175-PRRAS!D650)&gt;1,Q19=1),1,0)</f>
        <v>0</v>
      </c>
      <c r="M19" s="217">
        <f>IF(AND(J3="DA",M3="DA",OR(I3=11,I3=21,I3=22, I3 =31,I3=41,I3=42), A1=1,ABS(Bil!E175-PRRAS!E650)&gt;1),1,0)</f>
        <v>0</v>
      </c>
      <c r="P19" s="216"/>
      <c r="Q19" s="217">
        <f>IF(MAX(PRRAS!D11:D981) &gt;0,1,0)</f>
        <v>1</v>
      </c>
      <c r="T19" s="216">
        <v>3228</v>
      </c>
      <c r="U19" s="216">
        <v>23987</v>
      </c>
    </row>
    <row r="20" spans="1:21" ht="42" customHeight="1">
      <c r="A20" s="162">
        <f>1+A19</f>
        <v>15</v>
      </c>
      <c r="B20" s="163" t="str">
        <f t="shared" si="1"/>
        <v>O.K.</v>
      </c>
      <c r="C20" s="167" t="s">
        <v>406</v>
      </c>
      <c r="E20" s="216">
        <f>MAX(G20:K20)</f>
        <v>0</v>
      </c>
      <c r="F20" s="216">
        <f>MAX(L20:P20)</f>
        <v>0</v>
      </c>
      <c r="G20" s="218">
        <f>IF(AND(J3="DA",M3="DA",OR(I3=11,I3=21,I3=22, I3 =31,I3=41,I3=42), A1=1,ABS(Bil!D75-PRRAS!D655)&gt;1,Q19=1),1,0)</f>
        <v>0</v>
      </c>
      <c r="H20" s="218">
        <f>IF(AND(J3="DA",M3="DA",OR(I3=11,I3=21,I3=22, I3 =31,I3=41,I3=42), A1=1,ABS(Bil!E75-PRRAS!E655)&gt;1,Q19=1),1,0)</f>
        <v>0</v>
      </c>
      <c r="I20" s="226"/>
      <c r="L20" s="217">
        <f>IF(AND(J3="DA",M3="DA",OR(I3=12,I3=13,I3=23), A1=1,ABS(Bil!D75-PRRAS!D655)&gt;1,Q19=1),1,0)</f>
        <v>0</v>
      </c>
      <c r="M20" s="217">
        <f>IF(AND(J3="DA",M3="DA",OR(I3=12,I3=13,I3=23), A1=1,ABS(Bil!E75-PRRAS!E655)&gt;1,Q19=1),1,0)</f>
        <v>0</v>
      </c>
      <c r="T20" s="216">
        <v>3236</v>
      </c>
      <c r="U20" s="216">
        <v>24027</v>
      </c>
    </row>
    <row r="21" spans="1:21" ht="48.75" customHeight="1">
      <c r="A21" s="162">
        <f>1+A20</f>
        <v>16</v>
      </c>
      <c r="B21" s="163" t="str">
        <f t="shared" si="1"/>
        <v>O.K.</v>
      </c>
      <c r="C21" s="167" t="s">
        <v>4139</v>
      </c>
      <c r="E21" s="216">
        <f>MAX(G21:L21)</f>
        <v>0</v>
      </c>
      <c r="F21" s="214">
        <v>0</v>
      </c>
      <c r="G21" s="227">
        <f>IF(AND($J$3="DA",$M$3="DA",MAX(PRRAS!D12:D972)&gt;0,Bil!D249&gt;=Bil!D253,OR(ABS(Bil!D249-Bil!D253-PRRAS!D648)&gt;1,PRRAS!D649&lt;&gt;0)),1,0)</f>
        <v>0</v>
      </c>
      <c r="H21" s="228">
        <f>IF(AND($J$3="DA",$M$3="DA",Bil!E249&gt;=Bil!E253,OR(ABS(Bil!E249-Bil!E253-PRRAS!E648)&gt;1,PRRAS!E649&lt;&gt;0)),1,0)</f>
        <v>0</v>
      </c>
      <c r="I21" s="229">
        <f>IF(AND($J$3="DA",$M$3="DA",MAX(PRRAS!D12:D972)&gt;0,Bil!D253&gt;=Bil!D249,OR(ABS(Bil!D253-Bil!D249-PRRAS!D649)&gt;1,PRRAS!D648&lt;&gt;0)),1,0)</f>
        <v>0</v>
      </c>
      <c r="J21" s="229">
        <f>IF(AND($J$3="DA",$M$3="DA",Bil!E253&gt;=Bil!E249,OR(ABS(Bil!E253-Bil!E249-PRRAS!E649)&gt;1,PRRAS!E648&lt;&gt;0)),1,0)</f>
        <v>0</v>
      </c>
      <c r="T21" s="216">
        <v>3244</v>
      </c>
      <c r="U21" s="216">
        <v>24060</v>
      </c>
    </row>
    <row r="22" spans="1:21" ht="43.5" customHeight="1">
      <c r="A22" s="162">
        <f>1+A21</f>
        <v>17</v>
      </c>
      <c r="B22" s="163" t="str">
        <f t="shared" si="1"/>
        <v>O.K.</v>
      </c>
      <c r="C22" s="167" t="s">
        <v>1170</v>
      </c>
      <c r="E22" s="216">
        <f>MAX(G22:L22)</f>
        <v>0</v>
      </c>
      <c r="F22" s="214">
        <v>0</v>
      </c>
      <c r="G22" s="227">
        <f>IF(AND(H3=12,J3="DA",K3="DA",I3&lt;&gt;12,I3&lt;&gt;23,ABS(PRRAS!D416-PRRAS!D245-RasF!D148)&gt;1),1,0)</f>
        <v>0</v>
      </c>
      <c r="H22" s="230">
        <f>IF(AND(H3=12,J3="DA",K3="DA",I3&lt;&gt;12,I3&lt;&gt;23,ABS(PRRAS!E416-PRRAS!E245-RasF!E148)&gt;1),1,0)</f>
        <v>0</v>
      </c>
      <c r="M22" s="216"/>
      <c r="N22" s="216"/>
      <c r="O22" s="216"/>
      <c r="P22" s="216"/>
      <c r="Q22" s="216"/>
      <c r="T22" s="216">
        <v>3252</v>
      </c>
      <c r="U22" s="216">
        <v>24094</v>
      </c>
    </row>
    <row r="23" spans="1:21" ht="20.100000000000001" customHeight="1">
      <c r="A23" s="468" t="s">
        <v>1895</v>
      </c>
      <c r="B23" s="469"/>
      <c r="C23" s="470"/>
      <c r="E23" s="216">
        <f>SUM(E24:E261)</f>
        <v>0</v>
      </c>
      <c r="F23" s="216">
        <f>SUM(F24:F261)</f>
        <v>1</v>
      </c>
      <c r="T23" s="216">
        <v>3277</v>
      </c>
      <c r="U23" s="216">
        <v>25860</v>
      </c>
    </row>
    <row r="24" spans="1:21" ht="30" customHeight="1">
      <c r="A24" s="162">
        <f>1+A22</f>
        <v>18</v>
      </c>
      <c r="B24" s="163" t="str">
        <f t="shared" si="1"/>
        <v>O.K.</v>
      </c>
      <c r="C24" s="167" t="s">
        <v>4024</v>
      </c>
      <c r="D24" s="231"/>
      <c r="E24" s="216">
        <f>MAX(G24:L24)</f>
        <v>0</v>
      </c>
      <c r="F24" s="216">
        <v>0</v>
      </c>
      <c r="G24" s="215">
        <f>IF(OR(AND(PRRAS!D160=0,MAX(PRRAS!D656:D659)&gt;0),AND(PRRAS!E160=0,MAX(PRRAS!E656:E659)&gt;0)),1,0)</f>
        <v>0</v>
      </c>
      <c r="H24" s="215">
        <f>IF(OR(AND(PRRAS!D160&lt;&gt;0,MAX(PRRAS!D656:D659)=0),AND(PRRAS!E160&lt;&gt;0,MAX(PRRAS!E656:E659)=0)),1,0)</f>
        <v>0</v>
      </c>
      <c r="T24" s="216">
        <v>3285</v>
      </c>
      <c r="U24" s="216">
        <v>26725</v>
      </c>
    </row>
    <row r="25" spans="1:21" ht="15" customHeight="1">
      <c r="A25" s="162">
        <f t="shared" ref="A25:A149" si="3">1+A24</f>
        <v>19</v>
      </c>
      <c r="B25" s="163" t="str">
        <f t="shared" si="1"/>
        <v>O.K.</v>
      </c>
      <c r="C25" s="169" t="s">
        <v>1171</v>
      </c>
      <c r="D25" s="231"/>
      <c r="E25" s="216">
        <f>MAX(G25:L25)</f>
        <v>0</v>
      </c>
      <c r="F25" s="216">
        <v>0</v>
      </c>
      <c r="G25" s="215">
        <f>IF(OR(AND(PRRAS!D656=0,PRRAS!D658&lt;&gt;0),AND(PRRAS!D656&lt;&gt;0,PRRAS!D658=0)),1,0)</f>
        <v>0</v>
      </c>
      <c r="T25" s="216">
        <v>3293</v>
      </c>
      <c r="U25" s="216">
        <v>29285</v>
      </c>
    </row>
    <row r="26" spans="1:21" ht="15" customHeight="1">
      <c r="A26" s="162">
        <f t="shared" si="3"/>
        <v>20</v>
      </c>
      <c r="B26" s="163" t="str">
        <f t="shared" si="1"/>
        <v>O.K.</v>
      </c>
      <c r="C26" s="169" t="s">
        <v>3938</v>
      </c>
      <c r="D26" s="231"/>
      <c r="E26" s="216">
        <f>MAX(G26:L26)</f>
        <v>0</v>
      </c>
      <c r="F26" s="216">
        <v>0</v>
      </c>
      <c r="G26" s="215">
        <f>IF(OR(AND(PRRAS!D657=0,PRRAS!D659&lt;&gt;0),AND(PRRAS!D657&lt;&gt;0,PRRAS!D659=0)),1,0)</f>
        <v>0</v>
      </c>
      <c r="T26" s="216">
        <v>3308</v>
      </c>
      <c r="U26" s="216">
        <v>29308</v>
      </c>
    </row>
    <row r="27" spans="1:21" ht="15" customHeight="1">
      <c r="A27" s="162">
        <f t="shared" si="3"/>
        <v>21</v>
      </c>
      <c r="B27" s="163" t="str">
        <f t="shared" si="1"/>
        <v>O.K.</v>
      </c>
      <c r="C27" s="169" t="s">
        <v>1894</v>
      </c>
      <c r="D27" s="231"/>
      <c r="E27" s="216">
        <f>MAX(G27:L27)</f>
        <v>0</v>
      </c>
      <c r="F27" s="216">
        <v>0</v>
      </c>
      <c r="G27" s="215">
        <f>IF(PRRAS!D661&gt;PRRAS!D30,1,0)</f>
        <v>0</v>
      </c>
      <c r="H27" s="215">
        <f>IF(PRRAS!E661&gt;PRRAS!E30,1,0)</f>
        <v>0</v>
      </c>
      <c r="T27" s="216">
        <v>3316</v>
      </c>
      <c r="U27" s="216">
        <v>29316</v>
      </c>
    </row>
    <row r="28" spans="1:21" ht="15" customHeight="1">
      <c r="A28" s="162">
        <f t="shared" si="3"/>
        <v>22</v>
      </c>
      <c r="B28" s="163" t="str">
        <f t="shared" si="1"/>
        <v>O.K.</v>
      </c>
      <c r="C28" s="169" t="s">
        <v>3631</v>
      </c>
      <c r="D28" s="231"/>
      <c r="E28" s="216">
        <f>MAX(G28:L28)</f>
        <v>0</v>
      </c>
      <c r="F28" s="216">
        <v>0</v>
      </c>
      <c r="G28" s="215">
        <f>IF(PRRAS!D662+PRRAS!D663&gt;PRRAS!D39,1,0)</f>
        <v>0</v>
      </c>
      <c r="H28" s="215">
        <f>IF(PRRAS!E662+PRRAS!E663&gt;PRRAS!E39,1,0)</f>
        <v>0</v>
      </c>
      <c r="T28" s="216">
        <v>3324</v>
      </c>
      <c r="U28" s="216">
        <v>29531</v>
      </c>
    </row>
    <row r="29" spans="1:21" ht="15" customHeight="1">
      <c r="A29" s="162">
        <f t="shared" si="3"/>
        <v>23</v>
      </c>
      <c r="B29" s="163" t="str">
        <f t="shared" si="1"/>
        <v>O.K.</v>
      </c>
      <c r="C29" s="169" t="s">
        <v>407</v>
      </c>
      <c r="D29" s="231"/>
      <c r="E29" s="216">
        <f t="shared" ref="E29:E97" si="4">MAX(G29:L29)</f>
        <v>0</v>
      </c>
      <c r="F29" s="214">
        <v>0</v>
      </c>
      <c r="G29" s="215">
        <f>IF(ABS(PRRAS!D66-SUM(PRRAS!D664:D667))&gt;1,1,0)</f>
        <v>0</v>
      </c>
      <c r="H29" s="215">
        <f>IF(ABS(PRRAS!E66-SUM(PRRAS!E664:E667))&gt;1,1,0)</f>
        <v>0</v>
      </c>
      <c r="T29" s="216">
        <v>3332</v>
      </c>
      <c r="U29" s="216">
        <v>29566</v>
      </c>
    </row>
    <row r="30" spans="1:21" ht="15" customHeight="1">
      <c r="A30" s="162">
        <f t="shared" si="3"/>
        <v>24</v>
      </c>
      <c r="B30" s="163" t="str">
        <f t="shared" si="1"/>
        <v>O.K.</v>
      </c>
      <c r="C30" s="169" t="s">
        <v>408</v>
      </c>
      <c r="D30" s="231"/>
      <c r="E30" s="216">
        <f t="shared" si="4"/>
        <v>0</v>
      </c>
      <c r="F30" s="214">
        <v>0</v>
      </c>
      <c r="G30" s="215">
        <f>IF(ABS(PRRAS!D67-SUM(PRRAS!D668:'PRRAS'!D671))&gt;1,1,0)</f>
        <v>0</v>
      </c>
      <c r="H30" s="215">
        <f>IF(ABS(PRRAS!E67-SUM(PRRAS!E668:'PRRAS'!E671))&gt;1,1,0)</f>
        <v>0</v>
      </c>
      <c r="T30" s="216">
        <v>3349</v>
      </c>
      <c r="U30" s="216">
        <v>29927</v>
      </c>
    </row>
    <row r="31" spans="1:21" ht="15" customHeight="1">
      <c r="A31" s="162">
        <f t="shared" si="3"/>
        <v>25</v>
      </c>
      <c r="B31" s="163" t="str">
        <f t="shared" si="1"/>
        <v>O.K.</v>
      </c>
      <c r="C31" s="169" t="s">
        <v>409</v>
      </c>
      <c r="D31" s="231"/>
      <c r="E31" s="216">
        <f t="shared" si="4"/>
        <v>0</v>
      </c>
      <c r="F31" s="214">
        <v>0</v>
      </c>
      <c r="G31" s="215">
        <f>IF(ABS(PRRAS!D69-SUM(PRRAS!D672:D674))&gt;1,1,0)</f>
        <v>0</v>
      </c>
      <c r="H31" s="215">
        <f>IF(ABS(PRRAS!E69-SUM(PRRAS!E672:E674))&gt;1,1,0)</f>
        <v>0</v>
      </c>
      <c r="T31" s="216">
        <v>20727</v>
      </c>
      <c r="U31" s="216">
        <v>29943</v>
      </c>
    </row>
    <row r="32" spans="1:21" ht="15" customHeight="1">
      <c r="A32" s="162">
        <f t="shared" si="3"/>
        <v>26</v>
      </c>
      <c r="B32" s="163" t="str">
        <f t="shared" si="1"/>
        <v>O.K.</v>
      </c>
      <c r="C32" s="169" t="s">
        <v>410</v>
      </c>
      <c r="D32" s="231"/>
      <c r="E32" s="216">
        <f t="shared" si="4"/>
        <v>0</v>
      </c>
      <c r="F32" s="214">
        <v>0</v>
      </c>
      <c r="G32" s="215">
        <f>IF(ABS(PRRAS!D70-SUM(PRRAS!D675:D677))&gt;1,1,0)</f>
        <v>0</v>
      </c>
      <c r="H32" s="215">
        <f>IF(ABS(PRRAS!E70-SUM(PRRAS!E675:E677))&gt;1,1,0)</f>
        <v>0</v>
      </c>
      <c r="T32" s="216">
        <v>22275</v>
      </c>
      <c r="U32" s="216">
        <v>30099</v>
      </c>
    </row>
    <row r="33" spans="1:21" ht="15" customHeight="1">
      <c r="A33" s="162">
        <f t="shared" si="3"/>
        <v>27</v>
      </c>
      <c r="B33" s="163" t="str">
        <f t="shared" si="1"/>
        <v>O.K.</v>
      </c>
      <c r="C33" s="169" t="s">
        <v>411</v>
      </c>
      <c r="D33" s="231"/>
      <c r="E33" s="216">
        <f>MAX(G33:L33)</f>
        <v>0</v>
      </c>
      <c r="F33" s="214">
        <v>0</v>
      </c>
      <c r="G33" s="215">
        <f>IF(ABS(PRRAS!D75-PRRAS!D678-PRRAS!D679)&gt;1,1,0)</f>
        <v>0</v>
      </c>
      <c r="H33" s="215">
        <f>IF(ABS(PRRAS!E75-PRRAS!E678-PRRAS!E679)&gt;1,1,0)</f>
        <v>0</v>
      </c>
      <c r="T33" s="216">
        <v>24086</v>
      </c>
      <c r="U33" s="216">
        <v>30103</v>
      </c>
    </row>
    <row r="34" spans="1:21" ht="15" customHeight="1">
      <c r="A34" s="162">
        <f t="shared" si="3"/>
        <v>28</v>
      </c>
      <c r="B34" s="163" t="str">
        <f t="shared" si="1"/>
        <v>O.K.</v>
      </c>
      <c r="C34" s="169" t="s">
        <v>81</v>
      </c>
      <c r="D34" s="231"/>
      <c r="E34" s="216">
        <f>MAX(G34:L34)</f>
        <v>0</v>
      </c>
      <c r="F34" s="214">
        <v>0</v>
      </c>
      <c r="G34" s="215">
        <f>IF(ABS(PRRAS!D76-PRRAS!D680-PRRAS!D681)&gt;1,1,0)</f>
        <v>0</v>
      </c>
      <c r="H34" s="215">
        <f>IF(ABS(PRRAS!E76-PRRAS!E680-PRRAS!E681)&gt;1,1,0)</f>
        <v>0</v>
      </c>
      <c r="T34" s="216">
        <v>26346</v>
      </c>
      <c r="U34" s="216">
        <v>30120</v>
      </c>
    </row>
    <row r="35" spans="1:21" ht="15" customHeight="1">
      <c r="A35" s="162">
        <f t="shared" si="3"/>
        <v>29</v>
      </c>
      <c r="B35" s="163" t="str">
        <f t="shared" si="1"/>
        <v>O.K.</v>
      </c>
      <c r="C35" s="169" t="s">
        <v>82</v>
      </c>
      <c r="D35" s="231"/>
      <c r="E35" s="216">
        <f>MAX(G35:L35)</f>
        <v>0</v>
      </c>
      <c r="F35" s="214">
        <v>0</v>
      </c>
      <c r="G35" s="215">
        <f>IF(ABS(PRRAS!D78-SUM(PRRAS!D682:D685))&gt;1,1,0)</f>
        <v>0</v>
      </c>
      <c r="H35" s="215">
        <f>IF(ABS(PRRAS!E78-SUM(PRRAS!E682:E685))&gt;1,1,0)</f>
        <v>0</v>
      </c>
      <c r="T35" s="216">
        <v>43214</v>
      </c>
      <c r="U35" s="216">
        <v>30339</v>
      </c>
    </row>
    <row r="36" spans="1:21" ht="15" customHeight="1">
      <c r="A36" s="162">
        <f t="shared" si="3"/>
        <v>30</v>
      </c>
      <c r="B36" s="163" t="str">
        <f t="shared" si="1"/>
        <v>O.K.</v>
      </c>
      <c r="C36" s="169" t="s">
        <v>83</v>
      </c>
      <c r="D36" s="231"/>
      <c r="E36" s="216">
        <f>MAX(G36:L36)</f>
        <v>0</v>
      </c>
      <c r="F36" s="214">
        <v>0</v>
      </c>
      <c r="G36" s="215">
        <f>IF(ABS(PRRAS!D79-SUM(PRRAS!D686:D689))&gt;1,1,0)</f>
        <v>0</v>
      </c>
      <c r="H36" s="215">
        <f>IF(ABS(PRRAS!E79-SUM(PRRAS!E686:E689))&gt;1,1,0)</f>
        <v>0</v>
      </c>
      <c r="T36" s="216">
        <v>46614</v>
      </c>
      <c r="U36" s="216">
        <v>30630</v>
      </c>
    </row>
    <row r="37" spans="1:21" ht="15" customHeight="1">
      <c r="A37" s="162">
        <f t="shared" si="3"/>
        <v>31</v>
      </c>
      <c r="B37" s="163" t="str">
        <f t="shared" si="1"/>
        <v>O.K.</v>
      </c>
      <c r="C37" s="169" t="s">
        <v>84</v>
      </c>
      <c r="D37" s="231"/>
      <c r="E37" s="216">
        <f t="shared" si="4"/>
        <v>0</v>
      </c>
      <c r="F37" s="214">
        <v>0</v>
      </c>
      <c r="G37" s="215">
        <f>IF(PRRAS!D690&gt;PRRAS!D93,1,0)</f>
        <v>0</v>
      </c>
      <c r="H37" s="215">
        <f>IF(PRRAS!E690&gt;PRRAS!E93,1,0)</f>
        <v>0</v>
      </c>
      <c r="T37" s="216">
        <v>47037</v>
      </c>
      <c r="U37" s="216">
        <v>30865</v>
      </c>
    </row>
    <row r="38" spans="1:21" ht="15" customHeight="1">
      <c r="A38" s="162">
        <f t="shared" si="3"/>
        <v>32</v>
      </c>
      <c r="B38" s="163" t="str">
        <f t="shared" si="1"/>
        <v>O.K.</v>
      </c>
      <c r="C38" s="169" t="s">
        <v>85</v>
      </c>
      <c r="D38" s="231"/>
      <c r="E38" s="216">
        <f t="shared" si="4"/>
        <v>0</v>
      </c>
      <c r="F38" s="214">
        <v>0</v>
      </c>
      <c r="G38" s="215">
        <f>IF(ABS(PRRAS!D108-SUM(PRRAS!D691:D697))&gt;1,1,0)</f>
        <v>0</v>
      </c>
      <c r="H38" s="215">
        <f>IF(ABS(PRRAS!E108-SUM(PRRAS!E691:E697))&gt;1,1,0)</f>
        <v>0</v>
      </c>
      <c r="T38" s="216">
        <v>47053</v>
      </c>
      <c r="U38" s="216">
        <v>30912</v>
      </c>
    </row>
    <row r="39" spans="1:21" ht="15" customHeight="1">
      <c r="A39" s="162">
        <f t="shared" si="3"/>
        <v>33</v>
      </c>
      <c r="B39" s="163" t="str">
        <f t="shared" si="1"/>
        <v>O.K.</v>
      </c>
      <c r="C39" s="169" t="s">
        <v>3595</v>
      </c>
      <c r="D39" s="231"/>
      <c r="E39" s="216">
        <f t="shared" si="4"/>
        <v>0</v>
      </c>
      <c r="F39" s="214">
        <v>0</v>
      </c>
      <c r="G39" s="215">
        <f>IF(SUM(PRRAS!D698:D700)&gt;PRRAS!D127,1,0)</f>
        <v>0</v>
      </c>
      <c r="H39" s="215">
        <f>IF(SUM(PRRAS!E698:E700)&gt;PRRAS!E127,1,0)</f>
        <v>0</v>
      </c>
      <c r="T39" s="216">
        <v>47096</v>
      </c>
      <c r="U39" s="216">
        <v>30929</v>
      </c>
    </row>
    <row r="40" spans="1:21" ht="15" customHeight="1">
      <c r="A40" s="162">
        <f t="shared" si="3"/>
        <v>34</v>
      </c>
      <c r="B40" s="163" t="str">
        <f t="shared" si="1"/>
        <v>O.K.</v>
      </c>
      <c r="C40" s="169" t="s">
        <v>3596</v>
      </c>
      <c r="D40" s="231"/>
      <c r="E40" s="216">
        <f t="shared" si="4"/>
        <v>0</v>
      </c>
      <c r="F40" s="214">
        <v>0</v>
      </c>
      <c r="G40" s="215">
        <f>IF(PRRAS!D701+PRRAS!D702&gt;PRRAS!D166,1,0)</f>
        <v>0</v>
      </c>
      <c r="H40" s="215">
        <f>IF(PRRAS!E701+PRRAS!E702&gt;PRRAS!E166,1,0)</f>
        <v>0</v>
      </c>
      <c r="T40" s="216">
        <v>47107</v>
      </c>
      <c r="U40" s="216">
        <v>30953</v>
      </c>
    </row>
    <row r="41" spans="1:21" ht="15" customHeight="1">
      <c r="A41" s="162">
        <f t="shared" si="3"/>
        <v>35</v>
      </c>
      <c r="B41" s="163" t="str">
        <f t="shared" si="1"/>
        <v>O.K.</v>
      </c>
      <c r="C41" s="169" t="s">
        <v>3594</v>
      </c>
      <c r="D41" s="231"/>
      <c r="E41" s="216">
        <f>MAX(G41:L41)</f>
        <v>0</v>
      </c>
      <c r="F41" s="214">
        <v>0</v>
      </c>
      <c r="G41" s="215">
        <f>IF(PRRAS!D703&gt;PRRAS!D174,1,0)</f>
        <v>0</v>
      </c>
      <c r="H41" s="215">
        <f>IF(PRRAS!E703&gt;PRRAS!E174,1,0)</f>
        <v>0</v>
      </c>
      <c r="T41" s="216">
        <v>47439</v>
      </c>
      <c r="U41" s="216">
        <v>31000</v>
      </c>
    </row>
    <row r="42" spans="1:21" ht="15" customHeight="1">
      <c r="A42" s="162">
        <f t="shared" si="3"/>
        <v>36</v>
      </c>
      <c r="B42" s="163" t="str">
        <f t="shared" si="1"/>
        <v>O.K.</v>
      </c>
      <c r="C42" s="169" t="s">
        <v>771</v>
      </c>
      <c r="D42" s="231"/>
      <c r="E42" s="216">
        <f t="shared" si="4"/>
        <v>0</v>
      </c>
      <c r="F42" s="214">
        <v>0</v>
      </c>
      <c r="G42" s="215">
        <f>IF(PRRAS!D704&gt;PRRAS!D190,1,0)</f>
        <v>0</v>
      </c>
      <c r="H42" s="215">
        <f>IF(PRRAS!E704&gt;PRRAS!E190,1,0)</f>
        <v>0</v>
      </c>
      <c r="T42" s="216">
        <v>47668</v>
      </c>
      <c r="U42" s="216">
        <v>31147</v>
      </c>
    </row>
    <row r="43" spans="1:21" ht="15" customHeight="1">
      <c r="A43" s="162">
        <f t="shared" si="3"/>
        <v>37</v>
      </c>
      <c r="B43" s="163" t="str">
        <f t="shared" si="1"/>
        <v>O.K.</v>
      </c>
      <c r="C43" s="169" t="s">
        <v>772</v>
      </c>
      <c r="D43" s="231"/>
      <c r="E43" s="216">
        <f t="shared" si="4"/>
        <v>0</v>
      </c>
      <c r="F43" s="214">
        <v>0</v>
      </c>
      <c r="G43" s="215">
        <f>IF(PRRAS!D705&gt;PRRAS!D191,1,0)</f>
        <v>0</v>
      </c>
      <c r="H43" s="215">
        <f>IF(PRRAS!E705&gt;PRRAS!E191,1,0)</f>
        <v>0</v>
      </c>
      <c r="T43" s="216">
        <v>49075</v>
      </c>
      <c r="U43" s="216">
        <v>31202</v>
      </c>
    </row>
    <row r="44" spans="1:21" ht="15" customHeight="1">
      <c r="A44" s="162">
        <f t="shared" si="3"/>
        <v>38</v>
      </c>
      <c r="B44" s="163" t="str">
        <f t="shared" si="1"/>
        <v>O.K.</v>
      </c>
      <c r="C44" s="169" t="s">
        <v>3597</v>
      </c>
      <c r="D44" s="231"/>
      <c r="E44" s="216">
        <f t="shared" si="4"/>
        <v>0</v>
      </c>
      <c r="F44" s="214">
        <v>0</v>
      </c>
      <c r="G44" s="215">
        <f>IF(SUM(PRRAS!D706:D708)&gt;PRRAS!D192,1,0)</f>
        <v>0</v>
      </c>
      <c r="H44" s="215">
        <f>IF(SUM(PRRAS!E706:E708)&gt;PRRAS!E192,1,0)</f>
        <v>0</v>
      </c>
      <c r="T44" s="216">
        <v>50395</v>
      </c>
      <c r="U44" s="216">
        <v>31920</v>
      </c>
    </row>
    <row r="45" spans="1:21" ht="15" customHeight="1">
      <c r="A45" s="162">
        <f t="shared" si="3"/>
        <v>39</v>
      </c>
      <c r="B45" s="163" t="str">
        <f t="shared" si="1"/>
        <v>O.K.</v>
      </c>
      <c r="C45" s="169" t="s">
        <v>3598</v>
      </c>
      <c r="D45" s="231"/>
      <c r="E45" s="216">
        <f>MAX(G45:L45)</f>
        <v>0</v>
      </c>
      <c r="F45" s="214">
        <v>0</v>
      </c>
      <c r="G45" s="215">
        <f>IF(PRRAS!D709&gt;PRRAS!D194,1,0)</f>
        <v>0</v>
      </c>
      <c r="H45" s="215">
        <f>IF(PRRAS!E709&gt;PRRAS!E194,1,0)</f>
        <v>0</v>
      </c>
      <c r="T45" s="216">
        <v>50395</v>
      </c>
      <c r="U45" s="216">
        <v>31995</v>
      </c>
    </row>
    <row r="46" spans="1:21" ht="15" customHeight="1">
      <c r="A46" s="162">
        <f t="shared" si="3"/>
        <v>40</v>
      </c>
      <c r="B46" s="163" t="str">
        <f t="shared" si="1"/>
        <v>O.K.</v>
      </c>
      <c r="C46" s="169" t="s">
        <v>3628</v>
      </c>
      <c r="D46" s="231"/>
      <c r="E46" s="216">
        <f t="shared" si="4"/>
        <v>0</v>
      </c>
      <c r="F46" s="214">
        <v>0</v>
      </c>
      <c r="G46" s="215">
        <f>IF(PRRAS!D710&gt;PRRAS!D197,1,0)</f>
        <v>0</v>
      </c>
      <c r="H46" s="215">
        <f>IF(PRRAS!E710&gt;PRRAS!E197,1,0)</f>
        <v>0</v>
      </c>
      <c r="T46" s="216">
        <v>50400</v>
      </c>
      <c r="U46" s="216">
        <v>32002</v>
      </c>
    </row>
    <row r="47" spans="1:21" ht="15" customHeight="1">
      <c r="A47" s="162">
        <f t="shared" si="3"/>
        <v>41</v>
      </c>
      <c r="B47" s="163" t="str">
        <f t="shared" si="1"/>
        <v>O.K.</v>
      </c>
      <c r="C47" s="169" t="s">
        <v>3629</v>
      </c>
      <c r="D47" s="231"/>
      <c r="E47" s="216">
        <f t="shared" si="4"/>
        <v>0</v>
      </c>
      <c r="F47" s="214">
        <v>0</v>
      </c>
      <c r="G47" s="215">
        <f>IF(PRRAS!D711&gt;PRRAS!D198,1,0)</f>
        <v>0</v>
      </c>
      <c r="H47" s="215">
        <f>IF(PRRAS!E711&gt;PRRAS!E198,1,0)</f>
        <v>0</v>
      </c>
      <c r="T47" s="216">
        <v>51409</v>
      </c>
      <c r="U47" s="216">
        <v>32133</v>
      </c>
    </row>
    <row r="48" spans="1:21" ht="15" customHeight="1">
      <c r="A48" s="162">
        <f t="shared" si="3"/>
        <v>42</v>
      </c>
      <c r="B48" s="163" t="str">
        <f t="shared" si="1"/>
        <v>O.K.</v>
      </c>
      <c r="C48" s="169" t="s">
        <v>1174</v>
      </c>
      <c r="D48" s="231"/>
      <c r="E48" s="216">
        <f t="shared" si="4"/>
        <v>0</v>
      </c>
      <c r="F48" s="214">
        <v>0</v>
      </c>
      <c r="G48" s="215">
        <f>IF(ABS(PRRAS!D712+PRRAS!D713-PRRAS!D206)&gt;1,1,0)</f>
        <v>0</v>
      </c>
      <c r="H48" s="215">
        <f>IF(ABS(PRRAS!E712+PRRAS!E713-PRRAS!E206)&gt;1,1,0)</f>
        <v>0</v>
      </c>
      <c r="T48" s="216">
        <v>51441</v>
      </c>
      <c r="U48" s="216">
        <v>32168</v>
      </c>
    </row>
    <row r="49" spans="1:21" ht="15" customHeight="1">
      <c r="A49" s="162">
        <f t="shared" si="3"/>
        <v>43</v>
      </c>
      <c r="B49" s="163" t="str">
        <f t="shared" si="1"/>
        <v>O.K.</v>
      </c>
      <c r="C49" s="169" t="s">
        <v>1175</v>
      </c>
      <c r="D49" s="231"/>
      <c r="E49" s="216">
        <f t="shared" si="4"/>
        <v>0</v>
      </c>
      <c r="F49" s="214">
        <v>0</v>
      </c>
      <c r="G49" s="215">
        <f>IF(ABS(PRRAS!D714+PRRAS!D715-PRRAS!D207)&gt;1,1,0)</f>
        <v>0</v>
      </c>
      <c r="H49" s="215">
        <f>IF(ABS(PRRAS!E714+PRRAS!E715-PRRAS!E207)&gt;1,1,0)</f>
        <v>0</v>
      </c>
      <c r="T49" s="216">
        <v>99999</v>
      </c>
      <c r="U49" s="216">
        <v>32176</v>
      </c>
    </row>
    <row r="50" spans="1:21" ht="15" customHeight="1">
      <c r="A50" s="162">
        <f t="shared" si="3"/>
        <v>44</v>
      </c>
      <c r="B50" s="163" t="str">
        <f t="shared" si="1"/>
        <v>O.K.</v>
      </c>
      <c r="C50" s="169" t="s">
        <v>1176</v>
      </c>
      <c r="D50" s="231"/>
      <c r="E50" s="216">
        <f t="shared" si="4"/>
        <v>0</v>
      </c>
      <c r="F50" s="214">
        <v>0</v>
      </c>
      <c r="G50" s="215">
        <f>IF(ABS(PRRAS!D716+PRRAS!D717-PRRAS!D208)&gt;1,1,0)</f>
        <v>0</v>
      </c>
      <c r="H50" s="215">
        <f>IF(ABS(PRRAS!E716+PRRAS!E717-PRRAS!E208)&gt;1,1,0)</f>
        <v>0</v>
      </c>
      <c r="U50" s="216">
        <v>32184</v>
      </c>
    </row>
    <row r="51" spans="1:21" ht="15" customHeight="1">
      <c r="A51" s="162">
        <f t="shared" si="3"/>
        <v>45</v>
      </c>
      <c r="B51" s="163" t="str">
        <f t="shared" si="1"/>
        <v>O.K.</v>
      </c>
      <c r="C51" s="169" t="s">
        <v>1177</v>
      </c>
      <c r="D51" s="231"/>
      <c r="E51" s="216">
        <f t="shared" si="4"/>
        <v>0</v>
      </c>
      <c r="F51" s="214">
        <v>0</v>
      </c>
      <c r="G51" s="215">
        <f>IF(ABS(PRRAS!D718+PRRAS!D719-PRRAS!D209)&gt;1,1,0)</f>
        <v>0</v>
      </c>
      <c r="H51" s="215">
        <f>IF(ABS(PRRAS!E718+PRRAS!E719-PRRAS!E209)&gt;1,1,0)</f>
        <v>0</v>
      </c>
      <c r="U51" s="216">
        <v>32221</v>
      </c>
    </row>
    <row r="52" spans="1:21" ht="15" customHeight="1">
      <c r="A52" s="162">
        <f t="shared" si="3"/>
        <v>46</v>
      </c>
      <c r="B52" s="163" t="str">
        <f t="shared" si="1"/>
        <v>O.K.</v>
      </c>
      <c r="C52" s="169" t="s">
        <v>2893</v>
      </c>
      <c r="D52" s="231"/>
      <c r="E52" s="216">
        <f t="shared" si="4"/>
        <v>0</v>
      </c>
      <c r="F52" s="214">
        <v>0</v>
      </c>
      <c r="G52" s="215">
        <f>IF(ABS(PRRAS!D211-SUM(PRRAS!D720:D723))&gt;1,1,0)</f>
        <v>0</v>
      </c>
      <c r="H52" s="215">
        <f>IF(ABS(PRRAS!E211-SUM(PRRAS!E720:E723))&gt;1,1,0)</f>
        <v>0</v>
      </c>
      <c r="U52" s="216">
        <v>32272</v>
      </c>
    </row>
    <row r="53" spans="1:21" ht="15" customHeight="1">
      <c r="A53" s="162">
        <f t="shared" si="3"/>
        <v>47</v>
      </c>
      <c r="B53" s="163" t="str">
        <f t="shared" si="1"/>
        <v>O.K.</v>
      </c>
      <c r="C53" s="169" t="s">
        <v>2894</v>
      </c>
      <c r="D53" s="231"/>
      <c r="E53" s="216">
        <f t="shared" si="4"/>
        <v>0</v>
      </c>
      <c r="F53" s="214">
        <v>0</v>
      </c>
      <c r="G53" s="215">
        <f>IF(ABS(PRRAS!D212-SUM(PRRAS!D724:D726))&gt;1,1,0)</f>
        <v>0</v>
      </c>
      <c r="H53" s="215">
        <f>IF(ABS(PRRAS!E212-SUM(PRRAS!E724:E726))&gt;1,1,0)</f>
        <v>0</v>
      </c>
      <c r="U53" s="216">
        <v>32490</v>
      </c>
    </row>
    <row r="54" spans="1:21" ht="15" customHeight="1">
      <c r="A54" s="162">
        <f t="shared" si="3"/>
        <v>48</v>
      </c>
      <c r="B54" s="163" t="str">
        <f t="shared" si="1"/>
        <v>O.K.</v>
      </c>
      <c r="C54" s="169" t="s">
        <v>2895</v>
      </c>
      <c r="D54" s="231"/>
      <c r="E54" s="216">
        <f t="shared" si="4"/>
        <v>0</v>
      </c>
      <c r="F54" s="214">
        <v>0</v>
      </c>
      <c r="G54" s="215">
        <f>IF(ABS(PRRAS!D213-SUM(PRRAS!D727:D732))&gt;1,1,0)</f>
        <v>0</v>
      </c>
      <c r="H54" s="215">
        <f>IF(ABS(PRRAS!E213-SUM(PRRAS!E727:E732))&gt;1,1,0)</f>
        <v>0</v>
      </c>
      <c r="U54" s="216">
        <v>32504</v>
      </c>
    </row>
    <row r="55" spans="1:21" ht="15" customHeight="1">
      <c r="A55" s="162">
        <f t="shared" si="3"/>
        <v>49</v>
      </c>
      <c r="B55" s="163" t="str">
        <f t="shared" si="1"/>
        <v>O.K.</v>
      </c>
      <c r="C55" s="169" t="s">
        <v>2896</v>
      </c>
      <c r="D55" s="231"/>
      <c r="E55" s="216">
        <f t="shared" si="4"/>
        <v>0</v>
      </c>
      <c r="F55" s="214">
        <v>0</v>
      </c>
      <c r="G55" s="215">
        <f>IF(SUM(PRRAS!D733:D735)&gt;PRRAS!D216,1,0)</f>
        <v>0</v>
      </c>
      <c r="H55" s="215">
        <f>IF(SUM(PRRAS!E733:E735)&gt;PRRAS!E216,1,0)</f>
        <v>0</v>
      </c>
      <c r="U55" s="216">
        <v>32553</v>
      </c>
    </row>
    <row r="56" spans="1:21" ht="15" customHeight="1">
      <c r="A56" s="162">
        <f t="shared" si="3"/>
        <v>50</v>
      </c>
      <c r="B56" s="163" t="str">
        <f t="shared" si="1"/>
        <v>O.K.</v>
      </c>
      <c r="C56" s="169" t="s">
        <v>2897</v>
      </c>
      <c r="D56" s="231"/>
      <c r="E56" s="216">
        <f t="shared" si="4"/>
        <v>0</v>
      </c>
      <c r="F56" s="214">
        <v>0</v>
      </c>
      <c r="G56" s="215">
        <f>IF(ABS(PRRAS!D217-SUM(PRRAS!D736:D742))&gt;1,1,0)</f>
        <v>0</v>
      </c>
      <c r="H56" s="215">
        <f>IF(ABS(PRRAS!E217-SUM(PRRAS!E736:E742))&gt;1,1,0)</f>
        <v>0</v>
      </c>
      <c r="U56" s="216">
        <v>32615</v>
      </c>
    </row>
    <row r="57" spans="1:21" ht="15" customHeight="1">
      <c r="A57" s="162">
        <f t="shared" si="3"/>
        <v>51</v>
      </c>
      <c r="B57" s="163" t="str">
        <f t="shared" si="1"/>
        <v>O.K.</v>
      </c>
      <c r="C57" s="169" t="s">
        <v>2898</v>
      </c>
      <c r="D57" s="231"/>
      <c r="E57" s="216">
        <f t="shared" si="4"/>
        <v>0</v>
      </c>
      <c r="F57" s="214">
        <v>0</v>
      </c>
      <c r="G57" s="215">
        <f>IF(PRRAS!D743&gt;PRRAS!D222,1,0)</f>
        <v>0</v>
      </c>
      <c r="H57" s="215">
        <f>IF(PRRAS!E743&gt;PRRAS!E222,1,0)</f>
        <v>0</v>
      </c>
      <c r="U57" s="216">
        <v>32867</v>
      </c>
    </row>
    <row r="58" spans="1:21" ht="15" customHeight="1">
      <c r="A58" s="162">
        <f t="shared" si="3"/>
        <v>52</v>
      </c>
      <c r="B58" s="163" t="str">
        <f t="shared" si="1"/>
        <v>O.K.</v>
      </c>
      <c r="C58" s="169" t="s">
        <v>2899</v>
      </c>
      <c r="D58" s="231"/>
      <c r="E58" s="216">
        <f t="shared" si="4"/>
        <v>0</v>
      </c>
      <c r="F58" s="214">
        <v>0</v>
      </c>
      <c r="G58" s="215">
        <f>IF(ABS(PRRAS!D230-PRRAS!D744-PRRAS!D745)&gt;1,1,0)</f>
        <v>0</v>
      </c>
      <c r="H58" s="215">
        <f>IF(ABS(PRRAS!E230-PRRAS!E744-PRRAS!E745)&gt;1,1,0)</f>
        <v>0</v>
      </c>
      <c r="U58" s="216">
        <v>32875</v>
      </c>
    </row>
    <row r="59" spans="1:21" ht="15" customHeight="1">
      <c r="A59" s="162">
        <f t="shared" si="3"/>
        <v>53</v>
      </c>
      <c r="B59" s="163" t="str">
        <f t="shared" si="1"/>
        <v>O.K.</v>
      </c>
      <c r="C59" s="169" t="s">
        <v>2900</v>
      </c>
      <c r="D59" s="231"/>
      <c r="E59" s="216">
        <f t="shared" si="4"/>
        <v>0</v>
      </c>
      <c r="F59" s="214">
        <v>0</v>
      </c>
      <c r="G59" s="215">
        <f>IF(ABS(PRRAS!D240-SUM(PRRAS!D746:D752))&gt;1,1,0)</f>
        <v>0</v>
      </c>
      <c r="H59" s="215">
        <f>IF(ABS(PRRAS!E240-SUM(PRRAS!E746:E752))&gt;1,1,0)</f>
        <v>0</v>
      </c>
      <c r="U59" s="216">
        <v>32980</v>
      </c>
    </row>
    <row r="60" spans="1:21" ht="15" customHeight="1">
      <c r="A60" s="162">
        <f t="shared" si="3"/>
        <v>54</v>
      </c>
      <c r="B60" s="163" t="str">
        <f t="shared" si="1"/>
        <v>O.K.</v>
      </c>
      <c r="C60" s="169" t="s">
        <v>4310</v>
      </c>
      <c r="D60" s="231"/>
      <c r="E60" s="216">
        <f t="shared" si="4"/>
        <v>0</v>
      </c>
      <c r="F60" s="214">
        <v>0</v>
      </c>
      <c r="G60" s="215">
        <f>IF(ABS(PRRAS!D241-SUM(PRRAS!D753:D759))&gt;1,1,0)</f>
        <v>0</v>
      </c>
      <c r="H60" s="215">
        <f>IF(ABS(PRRAS!E241-SUM(PRRAS!E753:E759))&gt;1,1,0)</f>
        <v>0</v>
      </c>
      <c r="U60" s="216">
        <v>32998</v>
      </c>
    </row>
    <row r="61" spans="1:21" ht="15" customHeight="1">
      <c r="A61" s="162">
        <f t="shared" si="3"/>
        <v>55</v>
      </c>
      <c r="B61" s="163" t="str">
        <f t="shared" si="1"/>
        <v>O.K.</v>
      </c>
      <c r="C61" s="169" t="s">
        <v>4311</v>
      </c>
      <c r="D61" s="231"/>
      <c r="E61" s="216">
        <f t="shared" si="4"/>
        <v>0</v>
      </c>
      <c r="F61" s="214">
        <v>0</v>
      </c>
      <c r="G61" s="215">
        <f>IF(ABS(PRRAS!D250-SUM(PRRAS!D760:D768))&gt;1,1,0)</f>
        <v>0</v>
      </c>
      <c r="H61" s="215">
        <f>IF(ABS(PRRAS!E250-SUM(PRRAS!E760:E768))&gt;1,1,0)</f>
        <v>0</v>
      </c>
      <c r="U61" s="216">
        <v>33013</v>
      </c>
    </row>
    <row r="62" spans="1:21" ht="15" customHeight="1">
      <c r="A62" s="162">
        <f t="shared" si="3"/>
        <v>56</v>
      </c>
      <c r="B62" s="163" t="str">
        <f t="shared" si="1"/>
        <v>O.K.</v>
      </c>
      <c r="C62" s="169" t="s">
        <v>4312</v>
      </c>
      <c r="D62" s="231"/>
      <c r="E62" s="216">
        <f t="shared" si="4"/>
        <v>0</v>
      </c>
      <c r="F62" s="214">
        <v>0</v>
      </c>
      <c r="G62" s="215">
        <f>IF(ABS(PRRAS!D251-SUM(PRRAS!D769:D777))&gt;1,1,0)</f>
        <v>0</v>
      </c>
      <c r="H62" s="215">
        <f>IF(ABS(PRRAS!E251-SUM(PRRAS!E769:E777))&gt;1,1,0)</f>
        <v>0</v>
      </c>
      <c r="U62" s="216">
        <v>33021</v>
      </c>
    </row>
    <row r="63" spans="1:21" ht="15" customHeight="1">
      <c r="A63" s="162">
        <f t="shared" si="3"/>
        <v>57</v>
      </c>
      <c r="B63" s="163" t="str">
        <f t="shared" si="1"/>
        <v>O.K.</v>
      </c>
      <c r="C63" s="169" t="s">
        <v>2372</v>
      </c>
      <c r="D63" s="231"/>
      <c r="E63" s="216">
        <f t="shared" si="4"/>
        <v>0</v>
      </c>
      <c r="F63" s="214">
        <v>0</v>
      </c>
      <c r="G63" s="215">
        <f>IF(ABS(PRRAS!D261-SUM(PRRAS!D778:D780))&gt;1,1,0)</f>
        <v>0</v>
      </c>
      <c r="H63" s="215">
        <f>IF(ABS(PRRAS!E261-SUM(PRRAS!E778:E780))&gt;1,1,0)</f>
        <v>0</v>
      </c>
      <c r="U63" s="216">
        <v>33030</v>
      </c>
    </row>
    <row r="64" spans="1:21" ht="15" customHeight="1">
      <c r="A64" s="162">
        <f t="shared" si="3"/>
        <v>58</v>
      </c>
      <c r="B64" s="163" t="str">
        <f t="shared" si="1"/>
        <v>O.K.</v>
      </c>
      <c r="C64" s="169" t="s">
        <v>1156</v>
      </c>
      <c r="D64" s="231"/>
      <c r="E64" s="216">
        <f t="shared" si="4"/>
        <v>0</v>
      </c>
      <c r="F64" s="214">
        <v>0</v>
      </c>
      <c r="G64" s="215">
        <f>IF(ABS(PRRAS!D262-SUM(PRRAS!D781:D784))&gt;1,1,0)</f>
        <v>0</v>
      </c>
      <c r="H64" s="215">
        <f>IF(ABS(PRRAS!E262-SUM(PRRAS!E781:E784))&gt;1,1,0)</f>
        <v>0</v>
      </c>
      <c r="U64" s="216">
        <v>33048</v>
      </c>
    </row>
    <row r="65" spans="1:21" ht="15" customHeight="1">
      <c r="A65" s="162">
        <f t="shared" si="3"/>
        <v>59</v>
      </c>
      <c r="B65" s="163" t="str">
        <f t="shared" si="1"/>
        <v>O.K.</v>
      </c>
      <c r="C65" s="169" t="s">
        <v>1157</v>
      </c>
      <c r="D65" s="231"/>
      <c r="E65" s="216">
        <f t="shared" si="4"/>
        <v>0</v>
      </c>
      <c r="F65" s="214">
        <v>0</v>
      </c>
      <c r="G65" s="215">
        <f>IF(ABS(PRRAS!D265-SUM(PRRAS!D785:D793))&gt;1,1,0)</f>
        <v>0</v>
      </c>
      <c r="H65" s="215">
        <f>IF(ABS(PRRAS!E265-SUM(PRRAS!E785:E793))&gt;1,1,0)</f>
        <v>0</v>
      </c>
      <c r="U65" s="216">
        <v>33097</v>
      </c>
    </row>
    <row r="66" spans="1:21" ht="15" customHeight="1">
      <c r="A66" s="162">
        <f t="shared" si="3"/>
        <v>60</v>
      </c>
      <c r="B66" s="163" t="str">
        <f t="shared" si="1"/>
        <v>O.K.</v>
      </c>
      <c r="C66" s="169" t="s">
        <v>1188</v>
      </c>
      <c r="D66" s="231"/>
      <c r="E66" s="216">
        <f t="shared" si="4"/>
        <v>0</v>
      </c>
      <c r="F66" s="214">
        <v>0</v>
      </c>
      <c r="G66" s="215">
        <f>IF(ABS(PRRAS!D266-SUM(PRRAS!D794:D798))&gt;1,1,0)</f>
        <v>0</v>
      </c>
      <c r="H66" s="215">
        <f>IF(ABS(PRRAS!E266-SUM(PRRAS!E794:E798))&gt;1,1,0)</f>
        <v>0</v>
      </c>
      <c r="U66" s="216">
        <v>33101</v>
      </c>
    </row>
    <row r="67" spans="1:21" ht="15" customHeight="1">
      <c r="A67" s="162">
        <f t="shared" si="3"/>
        <v>61</v>
      </c>
      <c r="B67" s="163" t="str">
        <f t="shared" si="1"/>
        <v>O.K.</v>
      </c>
      <c r="C67" s="169" t="s">
        <v>3819</v>
      </c>
      <c r="D67" s="231"/>
      <c r="E67" s="216">
        <f t="shared" si="4"/>
        <v>0</v>
      </c>
      <c r="F67" s="214">
        <v>0</v>
      </c>
      <c r="G67" s="215">
        <f>IF(PRRAS!D799&gt;PRRAS!D270,1,0)</f>
        <v>0</v>
      </c>
      <c r="H67" s="215">
        <f>IF(PRRAS!E799&gt;PRRAS!E270,1,0)</f>
        <v>0</v>
      </c>
      <c r="U67" s="216">
        <v>33312</v>
      </c>
    </row>
    <row r="68" spans="1:21" ht="15" customHeight="1">
      <c r="A68" s="162">
        <f t="shared" si="3"/>
        <v>62</v>
      </c>
      <c r="B68" s="163" t="str">
        <f t="shared" si="1"/>
        <v>O.K.</v>
      </c>
      <c r="C68" s="169" t="s">
        <v>3820</v>
      </c>
      <c r="D68" s="231"/>
      <c r="E68" s="216">
        <f t="shared" si="4"/>
        <v>0</v>
      </c>
      <c r="F68" s="214">
        <v>0</v>
      </c>
      <c r="G68" s="215">
        <f>IF(ABS(PRRAS!D284-SUM(PRRAS!D800:D803))&gt;1,1,0)</f>
        <v>0</v>
      </c>
      <c r="H68" s="215">
        <f>IF(ABS(PRRAS!E284-SUM(PRRAS!E800:E803))&gt;1,1,0)</f>
        <v>0</v>
      </c>
      <c r="U68" s="216">
        <v>33329</v>
      </c>
    </row>
    <row r="69" spans="1:21" ht="15" customHeight="1">
      <c r="A69" s="162">
        <f t="shared" si="3"/>
        <v>63</v>
      </c>
      <c r="B69" s="163" t="str">
        <f t="shared" si="1"/>
        <v>O.K.</v>
      </c>
      <c r="C69" s="169" t="s">
        <v>3457</v>
      </c>
      <c r="D69" s="231"/>
      <c r="E69" s="216">
        <f t="shared" si="4"/>
        <v>0</v>
      </c>
      <c r="F69" s="214">
        <v>0</v>
      </c>
      <c r="G69" s="215">
        <f>IF(ABS(PRRAS!D285-SUM(PRRAS!D804:D808))&gt;1,1,0)</f>
        <v>0</v>
      </c>
      <c r="H69" s="215">
        <f>IF(ABS(PRRAS!E285-SUM(PRRAS!E804:E808))&gt;1,1,0)</f>
        <v>0</v>
      </c>
      <c r="U69" s="216">
        <v>33337</v>
      </c>
    </row>
    <row r="70" spans="1:21" ht="15" customHeight="1">
      <c r="A70" s="162">
        <f t="shared" si="3"/>
        <v>64</v>
      </c>
      <c r="B70" s="163" t="str">
        <f t="shared" si="1"/>
        <v>O.K.</v>
      </c>
      <c r="C70" s="169" t="s">
        <v>3458</v>
      </c>
      <c r="D70" s="231"/>
      <c r="E70" s="216">
        <f t="shared" si="4"/>
        <v>0</v>
      </c>
      <c r="F70" s="214">
        <v>0</v>
      </c>
      <c r="G70" s="215">
        <f>IF(ABS(PRRAS!D286-SUM(PRRAS!D809:D810))&gt;1,1,0)</f>
        <v>0</v>
      </c>
      <c r="H70" s="215">
        <f>IF(ABS(PRRAS!E286-SUM(PRRAS!E809:E810))&gt;1,1,0)</f>
        <v>0</v>
      </c>
      <c r="U70" s="216">
        <v>33361</v>
      </c>
    </row>
    <row r="71" spans="1:21" ht="15" customHeight="1">
      <c r="A71" s="162">
        <f t="shared" si="3"/>
        <v>65</v>
      </c>
      <c r="B71" s="163" t="str">
        <f t="shared" si="1"/>
        <v>O.K.</v>
      </c>
      <c r="C71" s="169" t="s">
        <v>3459</v>
      </c>
      <c r="D71" s="231"/>
      <c r="E71" s="216">
        <f>MAX(G71:L71)</f>
        <v>0</v>
      </c>
      <c r="F71" s="214">
        <v>0</v>
      </c>
      <c r="G71" s="215">
        <f>IF(ABS(PRRAS!D287-SUM(PRRAS!D811:D812))&gt;1,1,0)</f>
        <v>0</v>
      </c>
      <c r="H71" s="215">
        <f>IF(ABS(PRRAS!E287-SUM(PRRAS!E811:E812))&gt;1,1,0)</f>
        <v>0</v>
      </c>
      <c r="U71" s="216">
        <v>33370</v>
      </c>
    </row>
    <row r="72" spans="1:21" ht="15" customHeight="1">
      <c r="A72" s="162">
        <f t="shared" si="3"/>
        <v>66</v>
      </c>
      <c r="B72" s="163" t="str">
        <f t="shared" si="1"/>
        <v>O.K.</v>
      </c>
      <c r="C72" s="169" t="s">
        <v>3460</v>
      </c>
      <c r="D72" s="231"/>
      <c r="E72" s="216">
        <f t="shared" si="4"/>
        <v>0</v>
      </c>
      <c r="F72" s="214">
        <v>0</v>
      </c>
      <c r="G72" s="215">
        <f>IF(PRRAS!D813+PRRAS!D814&gt;PRRAS!D431,1,0)</f>
        <v>0</v>
      </c>
      <c r="H72" s="215">
        <f>IF(PRRAS!E813+PRRAS!E814&gt;PRRAS!E431,1,0)</f>
        <v>0</v>
      </c>
      <c r="U72" s="216">
        <v>33407</v>
      </c>
    </row>
    <row r="73" spans="1:21" ht="15" customHeight="1">
      <c r="A73" s="162">
        <f t="shared" si="3"/>
        <v>67</v>
      </c>
      <c r="B73" s="163" t="str">
        <f t="shared" ref="B73:B136" si="5">IF(E73=1,"Pogreška",IF(F73=1,"Provjera","O.K."))</f>
        <v>O.K.</v>
      </c>
      <c r="C73" s="169" t="s">
        <v>3015</v>
      </c>
      <c r="D73" s="231"/>
      <c r="E73" s="216">
        <f t="shared" si="4"/>
        <v>0</v>
      </c>
      <c r="F73" s="214">
        <v>0</v>
      </c>
      <c r="G73" s="215">
        <f>IF(PRRAS!D815+PRRAS!D816&gt;PRRAS!D434,1,0)</f>
        <v>0</v>
      </c>
      <c r="H73" s="215">
        <f>IF(PRRAS!E815+PRRAS!E816&gt;PRRAS!E434,1,0)</f>
        <v>0</v>
      </c>
      <c r="U73" s="216">
        <v>33499</v>
      </c>
    </row>
    <row r="74" spans="1:21" ht="15" customHeight="1">
      <c r="A74" s="162">
        <f t="shared" si="3"/>
        <v>68</v>
      </c>
      <c r="B74" s="163" t="str">
        <f t="shared" si="5"/>
        <v>O.K.</v>
      </c>
      <c r="C74" s="169" t="s">
        <v>3016</v>
      </c>
      <c r="D74" s="231"/>
      <c r="E74" s="216">
        <f t="shared" si="4"/>
        <v>0</v>
      </c>
      <c r="F74" s="214">
        <v>0</v>
      </c>
      <c r="G74" s="215">
        <f>IF(PRRAS!D817+PRRAS!D818&gt;PRRAS!D435,1,0)</f>
        <v>0</v>
      </c>
      <c r="H74" s="215">
        <f>IF(PRRAS!E817+PRRAS!E818&gt;PRRAS!E435,1,0)</f>
        <v>0</v>
      </c>
      <c r="U74" s="216">
        <v>33520</v>
      </c>
    </row>
    <row r="75" spans="1:21" ht="15" customHeight="1">
      <c r="A75" s="162">
        <f t="shared" si="3"/>
        <v>69</v>
      </c>
      <c r="B75" s="163" t="str">
        <f t="shared" si="5"/>
        <v>O.K.</v>
      </c>
      <c r="C75" s="169" t="s">
        <v>3017</v>
      </c>
      <c r="D75" s="231"/>
      <c r="E75" s="216">
        <f t="shared" si="4"/>
        <v>0</v>
      </c>
      <c r="F75" s="214">
        <v>0</v>
      </c>
      <c r="G75" s="215">
        <f>IF(PRRAS!D819+PRRAS!D820&gt;PRRAS!D436,1,0)</f>
        <v>0</v>
      </c>
      <c r="H75" s="215">
        <f>IF(PRRAS!E819+PRRAS!E820&gt;PRRAS!E436,1,0)</f>
        <v>0</v>
      </c>
      <c r="U75" s="216">
        <v>33538</v>
      </c>
    </row>
    <row r="76" spans="1:21" ht="15" customHeight="1">
      <c r="A76" s="162">
        <f t="shared" si="3"/>
        <v>70</v>
      </c>
      <c r="B76" s="163" t="str">
        <f t="shared" si="5"/>
        <v>O.K.</v>
      </c>
      <c r="C76" s="169" t="s">
        <v>3018</v>
      </c>
      <c r="D76" s="231"/>
      <c r="E76" s="216">
        <f t="shared" si="4"/>
        <v>0</v>
      </c>
      <c r="F76" s="214">
        <v>0</v>
      </c>
      <c r="G76" s="215">
        <f>IF(ABS(PRRAS!D437-SUM(PRRAS!D821:D823))&gt;1,1,0)</f>
        <v>0</v>
      </c>
      <c r="H76" s="215">
        <f>IF(ABS(PRRAS!E437-SUM(PRRAS!E821:E823))&gt;1,1,0)</f>
        <v>0</v>
      </c>
      <c r="U76" s="216">
        <v>33579</v>
      </c>
    </row>
    <row r="77" spans="1:21" ht="15" customHeight="1">
      <c r="A77" s="162">
        <f t="shared" si="3"/>
        <v>71</v>
      </c>
      <c r="B77" s="163" t="str">
        <f t="shared" si="5"/>
        <v>O.K.</v>
      </c>
      <c r="C77" s="169" t="s">
        <v>3019</v>
      </c>
      <c r="D77" s="231"/>
      <c r="E77" s="216">
        <f t="shared" si="4"/>
        <v>0</v>
      </c>
      <c r="F77" s="214">
        <v>0</v>
      </c>
      <c r="G77" s="215">
        <f>IF(PRRAS!D824+PRRAS!D825&gt;PRRAS!D439,1,0)</f>
        <v>0</v>
      </c>
      <c r="H77" s="215">
        <f>IF(PRRAS!E824+PRRAS!E825&gt;PRRAS!E439,1,0)</f>
        <v>0</v>
      </c>
      <c r="U77" s="216">
        <v>33600</v>
      </c>
    </row>
    <row r="78" spans="1:21" ht="15" customHeight="1">
      <c r="A78" s="162">
        <f t="shared" si="3"/>
        <v>72</v>
      </c>
      <c r="B78" s="163" t="str">
        <f t="shared" si="5"/>
        <v>O.K.</v>
      </c>
      <c r="C78" s="169" t="s">
        <v>3020</v>
      </c>
      <c r="D78" s="231"/>
      <c r="E78" s="216">
        <f t="shared" si="4"/>
        <v>0</v>
      </c>
      <c r="F78" s="214">
        <v>0</v>
      </c>
      <c r="G78" s="215">
        <f>IF(PRRAS!D826+PRRAS!D827&gt;PRRAS!D440,1,0)</f>
        <v>0</v>
      </c>
      <c r="H78" s="215">
        <f>IF(PRRAS!E826+PRRAS!E827&gt;PRRAS!E440,1,0)</f>
        <v>0</v>
      </c>
      <c r="U78" s="216">
        <v>33618</v>
      </c>
    </row>
    <row r="79" spans="1:21" ht="15" customHeight="1">
      <c r="A79" s="162">
        <f t="shared" si="3"/>
        <v>73</v>
      </c>
      <c r="B79" s="163" t="str">
        <f t="shared" si="5"/>
        <v>O.K.</v>
      </c>
      <c r="C79" s="169" t="s">
        <v>4125</v>
      </c>
      <c r="D79" s="231"/>
      <c r="E79" s="216">
        <f t="shared" si="4"/>
        <v>0</v>
      </c>
      <c r="F79" s="214">
        <v>0</v>
      </c>
      <c r="G79" s="215">
        <f>IF(PRRAS!D828+PRRAS!D829&gt;PRRAS!D441,1,0)</f>
        <v>0</v>
      </c>
      <c r="H79" s="215">
        <f>IF(PRRAS!E828+PRRAS!E829&gt;PRRAS!E441,1,0)</f>
        <v>0</v>
      </c>
      <c r="U79" s="216">
        <v>33860</v>
      </c>
    </row>
    <row r="80" spans="1:21" ht="15" customHeight="1">
      <c r="A80" s="162">
        <f t="shared" si="3"/>
        <v>74</v>
      </c>
      <c r="B80" s="163" t="str">
        <f t="shared" si="5"/>
        <v>O.K.</v>
      </c>
      <c r="C80" s="169" t="s">
        <v>4126</v>
      </c>
      <c r="D80" s="231"/>
      <c r="E80" s="216">
        <f t="shared" si="4"/>
        <v>0</v>
      </c>
      <c r="F80" s="214">
        <v>0</v>
      </c>
      <c r="G80" s="215">
        <f>IF(ABS(PRRAS!D446-SUM(PRRAS!D830:D832))&gt;1,1,0)</f>
        <v>0</v>
      </c>
      <c r="H80" s="215">
        <f>IF(ABS(PRRAS!E446-SUM(PRRAS!E830:E832))&gt;1,1,0)</f>
        <v>0</v>
      </c>
      <c r="U80" s="216">
        <v>33878</v>
      </c>
    </row>
    <row r="81" spans="1:21" ht="15" customHeight="1">
      <c r="A81" s="162">
        <f t="shared" si="3"/>
        <v>75</v>
      </c>
      <c r="B81" s="163" t="str">
        <f t="shared" si="5"/>
        <v>O.K.</v>
      </c>
      <c r="C81" s="169" t="s">
        <v>4127</v>
      </c>
      <c r="D81" s="231"/>
      <c r="E81" s="216">
        <f t="shared" si="4"/>
        <v>0</v>
      </c>
      <c r="F81" s="214">
        <v>0</v>
      </c>
      <c r="G81" s="215">
        <f>IF(ABS(PRRAS!D447-SUM(PRRAS!D833:D835))&gt;1,1,0)</f>
        <v>0</v>
      </c>
      <c r="H81" s="215">
        <f>IF(ABS(PRRAS!E447-SUM(PRRAS!E833:E835))&gt;1,1,0)</f>
        <v>0</v>
      </c>
      <c r="U81" s="216">
        <v>33886</v>
      </c>
    </row>
    <row r="82" spans="1:21" ht="15" customHeight="1">
      <c r="A82" s="162">
        <f t="shared" si="3"/>
        <v>76</v>
      </c>
      <c r="B82" s="163" t="str">
        <f t="shared" si="5"/>
        <v>O.K.</v>
      </c>
      <c r="C82" s="169" t="s">
        <v>4128</v>
      </c>
      <c r="D82" s="231"/>
      <c r="E82" s="216">
        <f t="shared" si="4"/>
        <v>0</v>
      </c>
      <c r="F82" s="214">
        <v>0</v>
      </c>
      <c r="G82" s="215">
        <f>IF(ABS(PRRAS!D451-SUM(PRRAS!D836:D837))&gt;1,1,0)</f>
        <v>0</v>
      </c>
      <c r="H82" s="215">
        <f>IF(ABS(PRRAS!E451-SUM(PRRAS!E836:E837))&gt;1,1,0)</f>
        <v>0</v>
      </c>
      <c r="U82" s="216">
        <v>33894</v>
      </c>
    </row>
    <row r="83" spans="1:21" ht="15" customHeight="1">
      <c r="A83" s="162">
        <f t="shared" si="3"/>
        <v>77</v>
      </c>
      <c r="B83" s="163" t="str">
        <f t="shared" si="5"/>
        <v>O.K.</v>
      </c>
      <c r="C83" s="169" t="s">
        <v>4129</v>
      </c>
      <c r="D83" s="231"/>
      <c r="E83" s="216">
        <f t="shared" si="4"/>
        <v>0</v>
      </c>
      <c r="F83" s="214">
        <v>0</v>
      </c>
      <c r="G83" s="215">
        <f>IF(ABS(PRRAS!D452-SUM(PRRAS!D838:D840))&gt;1,1,0)</f>
        <v>0</v>
      </c>
      <c r="H83" s="215">
        <f>IF(ABS(PRRAS!E452-SUM(PRRAS!E838:E840))&gt;1,1,0)</f>
        <v>0</v>
      </c>
      <c r="U83" s="216">
        <v>33925</v>
      </c>
    </row>
    <row r="84" spans="1:21" ht="15" customHeight="1">
      <c r="A84" s="162">
        <f t="shared" si="3"/>
        <v>78</v>
      </c>
      <c r="B84" s="163" t="str">
        <f t="shared" si="5"/>
        <v>O.K.</v>
      </c>
      <c r="C84" s="169" t="s">
        <v>4138</v>
      </c>
      <c r="D84" s="231"/>
      <c r="E84" s="216">
        <f t="shared" si="4"/>
        <v>0</v>
      </c>
      <c r="F84" s="214">
        <v>0</v>
      </c>
      <c r="G84" s="215">
        <f>IF(ABS(PRRAS!D453-SUM(PRRAS!D841:D843))&gt;1,1,0)</f>
        <v>0</v>
      </c>
      <c r="H84" s="215">
        <f>IF(ABS(PRRAS!E453-SUM(PRRAS!E841:E843))&gt;1,1,0)</f>
        <v>0</v>
      </c>
      <c r="U84" s="216">
        <v>34282</v>
      </c>
    </row>
    <row r="85" spans="1:21" ht="15" customHeight="1">
      <c r="A85" s="162">
        <f t="shared" si="3"/>
        <v>79</v>
      </c>
      <c r="B85" s="163" t="str">
        <f t="shared" si="5"/>
        <v>O.K.</v>
      </c>
      <c r="C85" s="169" t="s">
        <v>4142</v>
      </c>
      <c r="D85" s="231"/>
      <c r="E85" s="216">
        <f t="shared" si="4"/>
        <v>0</v>
      </c>
      <c r="F85" s="214">
        <v>0</v>
      </c>
      <c r="G85" s="215">
        <f>IF(ABS(PRRAS!D454-SUM(PRRAS!D844:D846))&gt;1,1,0)</f>
        <v>0</v>
      </c>
      <c r="H85" s="215">
        <f>IF(ABS(PRRAS!E454-SUM(PRRAS!E844:E846))&gt;1,1,0)</f>
        <v>0</v>
      </c>
      <c r="U85" s="216">
        <v>34387</v>
      </c>
    </row>
    <row r="86" spans="1:21" ht="15" customHeight="1">
      <c r="A86" s="162">
        <f t="shared" si="3"/>
        <v>80</v>
      </c>
      <c r="B86" s="163" t="str">
        <f t="shared" si="5"/>
        <v>O.K.</v>
      </c>
      <c r="C86" s="169" t="s">
        <v>4143</v>
      </c>
      <c r="D86" s="231"/>
      <c r="E86" s="216">
        <f t="shared" si="4"/>
        <v>0</v>
      </c>
      <c r="F86" s="214">
        <v>0</v>
      </c>
      <c r="G86" s="215">
        <f>IF(ABS(PRRAS!D455-SUM(PRRAS!D847:D849))&gt;1,1,0)</f>
        <v>0</v>
      </c>
      <c r="H86" s="215">
        <f>IF(ABS(PRRAS!E455-SUM(PRRAS!E847:E849))&gt;1,1,0)</f>
        <v>0</v>
      </c>
      <c r="U86" s="216">
        <v>34418</v>
      </c>
    </row>
    <row r="87" spans="1:21" ht="15" customHeight="1">
      <c r="A87" s="162">
        <f t="shared" si="3"/>
        <v>81</v>
      </c>
      <c r="B87" s="163" t="str">
        <f t="shared" si="5"/>
        <v>O.K.</v>
      </c>
      <c r="C87" s="169" t="s">
        <v>4144</v>
      </c>
      <c r="D87" s="231"/>
      <c r="E87" s="216">
        <f t="shared" si="4"/>
        <v>0</v>
      </c>
      <c r="F87" s="214">
        <v>0</v>
      </c>
      <c r="G87" s="215">
        <f>IF(ABS(PRRAS!D456-SUM(PRRAS!D850:D852))&gt;1,1,0)</f>
        <v>0</v>
      </c>
      <c r="H87" s="215">
        <f>IF(ABS(PRRAS!E456-SUM(PRRAS!E850:E852))&gt;1,1,0)</f>
        <v>0</v>
      </c>
      <c r="U87" s="216">
        <v>34426</v>
      </c>
    </row>
    <row r="88" spans="1:21" ht="15" customHeight="1">
      <c r="A88" s="162">
        <f t="shared" si="3"/>
        <v>82</v>
      </c>
      <c r="B88" s="163" t="str">
        <f t="shared" si="5"/>
        <v>O.K.</v>
      </c>
      <c r="C88" s="169" t="s">
        <v>498</v>
      </c>
      <c r="D88" s="231"/>
      <c r="E88" s="216">
        <f t="shared" si="4"/>
        <v>0</v>
      </c>
      <c r="F88" s="214">
        <v>0</v>
      </c>
      <c r="G88" s="215">
        <f>IF(ABS(PRRAS!D457-SUM(PRRAS!D853:D855))&gt;1,1,0)</f>
        <v>0</v>
      </c>
      <c r="H88" s="215">
        <f>IF(ABS(PRRAS!E457-SUM(PRRAS!E853:E855))&gt;1,1,0)</f>
        <v>0</v>
      </c>
      <c r="U88" s="216">
        <v>34434</v>
      </c>
    </row>
    <row r="89" spans="1:21" ht="15" customHeight="1">
      <c r="A89" s="162">
        <f t="shared" si="3"/>
        <v>83</v>
      </c>
      <c r="B89" s="163" t="str">
        <f t="shared" si="5"/>
        <v>O.K.</v>
      </c>
      <c r="C89" s="169" t="s">
        <v>4145</v>
      </c>
      <c r="D89" s="231"/>
      <c r="E89" s="216">
        <f t="shared" si="4"/>
        <v>0</v>
      </c>
      <c r="F89" s="214">
        <v>0</v>
      </c>
      <c r="G89" s="215">
        <f>IF(PRRAS!D856&gt;PRRAS!D473,1,0)</f>
        <v>0</v>
      </c>
      <c r="H89" s="215">
        <f>IF(PRRAS!E856&gt;PRRAS!E473,1,0)</f>
        <v>0</v>
      </c>
      <c r="U89" s="216">
        <v>34555</v>
      </c>
    </row>
    <row r="90" spans="1:21" ht="15" customHeight="1">
      <c r="A90" s="162">
        <f t="shared" si="3"/>
        <v>84</v>
      </c>
      <c r="B90" s="163" t="str">
        <f t="shared" si="5"/>
        <v>O.K.</v>
      </c>
      <c r="C90" s="169" t="s">
        <v>4147</v>
      </c>
      <c r="D90" s="231"/>
      <c r="E90" s="216">
        <f t="shared" si="4"/>
        <v>0</v>
      </c>
      <c r="F90" s="214">
        <v>0</v>
      </c>
      <c r="G90" s="215">
        <f>IF(PRRAS!D857&gt;PRRAS!D489,1,0)</f>
        <v>0</v>
      </c>
      <c r="H90" s="215">
        <f>IF(PRRAS!E857&gt;PRRAS!E489,1,0)</f>
        <v>0</v>
      </c>
      <c r="U90" s="216">
        <v>34571</v>
      </c>
    </row>
    <row r="91" spans="1:21" ht="15" customHeight="1">
      <c r="A91" s="162">
        <f t="shared" si="3"/>
        <v>85</v>
      </c>
      <c r="B91" s="163" t="str">
        <f t="shared" si="5"/>
        <v>O.K.</v>
      </c>
      <c r="C91" s="169" t="s">
        <v>4146</v>
      </c>
      <c r="D91" s="231"/>
      <c r="E91" s="216">
        <f t="shared" si="4"/>
        <v>0</v>
      </c>
      <c r="F91" s="214">
        <v>0</v>
      </c>
      <c r="G91" s="215">
        <f>IF(PRRAS!D858&gt;PRRAS!D490,1,0)</f>
        <v>0</v>
      </c>
      <c r="H91" s="215">
        <f>IF(PRRAS!E858&gt;PRRAS!E490,1,0)</f>
        <v>0</v>
      </c>
      <c r="U91" s="216">
        <v>34725</v>
      </c>
    </row>
    <row r="92" spans="1:21" ht="15" customHeight="1">
      <c r="A92" s="162">
        <f t="shared" si="3"/>
        <v>86</v>
      </c>
      <c r="B92" s="163" t="str">
        <f t="shared" si="5"/>
        <v>O.K.</v>
      </c>
      <c r="C92" s="169" t="s">
        <v>4148</v>
      </c>
      <c r="D92" s="231"/>
      <c r="E92" s="216">
        <f t="shared" si="4"/>
        <v>0</v>
      </c>
      <c r="F92" s="214">
        <v>0</v>
      </c>
      <c r="G92" s="215">
        <f>IF(PRRAS!D859&gt;PRRAS!D491,1,0)</f>
        <v>0</v>
      </c>
      <c r="H92" s="215">
        <f>IF(PRRAS!E859&gt;PRRAS!E491,1,0)</f>
        <v>0</v>
      </c>
      <c r="U92" s="216">
        <v>34993</v>
      </c>
    </row>
    <row r="93" spans="1:21" ht="15" customHeight="1">
      <c r="A93" s="162">
        <f t="shared" si="3"/>
        <v>87</v>
      </c>
      <c r="B93" s="163" t="str">
        <f t="shared" si="5"/>
        <v>O.K.</v>
      </c>
      <c r="C93" s="169" t="s">
        <v>4149</v>
      </c>
      <c r="D93" s="231"/>
      <c r="E93" s="216">
        <f t="shared" si="4"/>
        <v>0</v>
      </c>
      <c r="F93" s="214">
        <v>0</v>
      </c>
      <c r="G93" s="215">
        <f>IF(PRRAS!D860&gt;PRRAS!D492,1,0)</f>
        <v>0</v>
      </c>
      <c r="H93" s="215">
        <f>IF(PRRAS!E860&gt;PRRAS!E492,1,0)</f>
        <v>0</v>
      </c>
      <c r="U93" s="216">
        <v>35214</v>
      </c>
    </row>
    <row r="94" spans="1:21" ht="15" customHeight="1">
      <c r="A94" s="162">
        <f t="shared" si="3"/>
        <v>88</v>
      </c>
      <c r="B94" s="163" t="str">
        <f t="shared" si="5"/>
        <v>O.K.</v>
      </c>
      <c r="C94" s="169" t="s">
        <v>3170</v>
      </c>
      <c r="D94" s="231"/>
      <c r="E94" s="216">
        <f t="shared" si="4"/>
        <v>0</v>
      </c>
      <c r="F94" s="214">
        <v>0</v>
      </c>
      <c r="G94" s="215">
        <f>IF(SUM(PRRAS!D861:D863)&gt;PRRAS!D494,1,0)</f>
        <v>0</v>
      </c>
      <c r="H94" s="215">
        <f>IF(SUM(PRRAS!E861:E863)&gt;PRRAS!E494,1,0)</f>
        <v>0</v>
      </c>
      <c r="U94" s="216">
        <v>35319</v>
      </c>
    </row>
    <row r="95" spans="1:21" ht="15" customHeight="1">
      <c r="A95" s="162">
        <f t="shared" si="3"/>
        <v>89</v>
      </c>
      <c r="B95" s="163" t="str">
        <f t="shared" si="5"/>
        <v>O.K.</v>
      </c>
      <c r="C95" s="169" t="s">
        <v>3171</v>
      </c>
      <c r="D95" s="231"/>
      <c r="E95" s="216">
        <f t="shared" si="4"/>
        <v>0</v>
      </c>
      <c r="F95" s="214">
        <v>0</v>
      </c>
      <c r="G95" s="215">
        <f>IF(PRRAS!D864&gt;PRRAS!D495,1,0)</f>
        <v>0</v>
      </c>
      <c r="H95" s="215">
        <f>IF(PRRAS!E864&gt;PRRAS!E495,1,0)</f>
        <v>0</v>
      </c>
      <c r="U95" s="216">
        <v>35409</v>
      </c>
    </row>
    <row r="96" spans="1:21" ht="15" customHeight="1">
      <c r="A96" s="162">
        <f t="shared" si="3"/>
        <v>90</v>
      </c>
      <c r="B96" s="163" t="str">
        <f t="shared" si="5"/>
        <v>O.K.</v>
      </c>
      <c r="C96" s="169" t="s">
        <v>3558</v>
      </c>
      <c r="D96" s="231"/>
      <c r="E96" s="216">
        <f t="shared" si="4"/>
        <v>0</v>
      </c>
      <c r="F96" s="214">
        <v>0</v>
      </c>
      <c r="G96" s="215">
        <f>IF(SUM(PRRAS!D865:D866)&gt;PRRAS!D496,1,0)</f>
        <v>0</v>
      </c>
      <c r="H96" s="215">
        <f>IF(SUM(PRRAS!E865:E866)&gt;PRRAS!E496,1,0)</f>
        <v>0</v>
      </c>
      <c r="U96" s="216">
        <v>35433</v>
      </c>
    </row>
    <row r="97" spans="1:21" ht="15" customHeight="1">
      <c r="A97" s="162">
        <f t="shared" si="3"/>
        <v>91</v>
      </c>
      <c r="B97" s="163" t="str">
        <f t="shared" si="5"/>
        <v>O.K.</v>
      </c>
      <c r="C97" s="169" t="s">
        <v>3559</v>
      </c>
      <c r="D97" s="231"/>
      <c r="E97" s="216">
        <f t="shared" si="4"/>
        <v>0</v>
      </c>
      <c r="F97" s="214">
        <v>0</v>
      </c>
      <c r="G97" s="215">
        <f>IF(PRRAS!D867&gt;PRRAS!D497,1,0)</f>
        <v>0</v>
      </c>
      <c r="H97" s="215">
        <f>IF(PRRAS!E867&gt;PRRAS!E497,1,0)</f>
        <v>0</v>
      </c>
      <c r="U97" s="216">
        <v>35484</v>
      </c>
    </row>
    <row r="98" spans="1:21" ht="15" customHeight="1">
      <c r="A98" s="162">
        <f t="shared" si="3"/>
        <v>92</v>
      </c>
      <c r="B98" s="163" t="str">
        <f t="shared" si="5"/>
        <v>O.K.</v>
      </c>
      <c r="C98" s="169" t="s">
        <v>3172</v>
      </c>
      <c r="D98" s="231"/>
      <c r="E98" s="216">
        <f t="shared" ref="E98:E163" si="6">MAX(G98:L98)</f>
        <v>0</v>
      </c>
      <c r="F98" s="214">
        <v>0</v>
      </c>
      <c r="G98" s="215">
        <f>IF(SUM(PRRAS!D868:D870)&gt;PRRAS!D499,1,0)</f>
        <v>0</v>
      </c>
      <c r="H98" s="215">
        <f>IF(SUM(PRRAS!E868:E870)&gt;PRRAS!E499,1,0)</f>
        <v>0</v>
      </c>
      <c r="U98" s="216">
        <v>35548</v>
      </c>
    </row>
    <row r="99" spans="1:21" ht="15" customHeight="1">
      <c r="A99" s="162">
        <f t="shared" si="3"/>
        <v>93</v>
      </c>
      <c r="B99" s="163" t="str">
        <f t="shared" si="5"/>
        <v>O.K.</v>
      </c>
      <c r="C99" s="169" t="s">
        <v>3173</v>
      </c>
      <c r="D99" s="231"/>
      <c r="E99" s="216">
        <f t="shared" si="6"/>
        <v>0</v>
      </c>
      <c r="F99" s="214">
        <v>0</v>
      </c>
      <c r="G99" s="215">
        <f>IF(PRRAS!D871&gt;PRRAS!D500,1,0)</f>
        <v>0</v>
      </c>
      <c r="H99" s="215">
        <f>IF(PRRAS!E871&gt;PRRAS!E500,1,0)</f>
        <v>0</v>
      </c>
      <c r="U99" s="216">
        <v>35708</v>
      </c>
    </row>
    <row r="100" spans="1:21" ht="15" customHeight="1">
      <c r="A100" s="162">
        <f t="shared" si="3"/>
        <v>94</v>
      </c>
      <c r="B100" s="163" t="str">
        <f t="shared" si="5"/>
        <v>O.K.</v>
      </c>
      <c r="C100" s="169" t="s">
        <v>2205</v>
      </c>
      <c r="D100" s="231"/>
      <c r="E100" s="216">
        <f t="shared" si="6"/>
        <v>0</v>
      </c>
      <c r="F100" s="214">
        <v>0</v>
      </c>
      <c r="G100" s="215">
        <f>IF(SUM(PRRAS!D872:D873)&gt;PRRAS!D501,1,0)</f>
        <v>0</v>
      </c>
      <c r="H100" s="215">
        <f>IF(SUM(PRRAS!E872:E873)&gt;PRRAS!E501,1,0)</f>
        <v>0</v>
      </c>
      <c r="U100" s="216">
        <v>35716</v>
      </c>
    </row>
    <row r="101" spans="1:21" ht="15" customHeight="1">
      <c r="A101" s="162">
        <f t="shared" si="3"/>
        <v>95</v>
      </c>
      <c r="B101" s="163" t="str">
        <f t="shared" si="5"/>
        <v>O.K.</v>
      </c>
      <c r="C101" s="169" t="s">
        <v>2206</v>
      </c>
      <c r="D101" s="231"/>
      <c r="E101" s="216">
        <f t="shared" si="6"/>
        <v>0</v>
      </c>
      <c r="F101" s="214">
        <v>0</v>
      </c>
      <c r="G101" s="215">
        <f>IF(SUM(PRRAS!D874:D876)&gt;PRRAS!D502,1,0)</f>
        <v>0</v>
      </c>
      <c r="H101" s="215">
        <f>IF(SUM(PRRAS!E874:E876)&gt;PRRAS!E502,1,0)</f>
        <v>0</v>
      </c>
      <c r="U101" s="216">
        <v>35790</v>
      </c>
    </row>
    <row r="102" spans="1:21" ht="15" customHeight="1">
      <c r="A102" s="162">
        <f t="shared" si="3"/>
        <v>96</v>
      </c>
      <c r="B102" s="163" t="str">
        <f t="shared" si="5"/>
        <v>O.K.</v>
      </c>
      <c r="C102" s="169" t="s">
        <v>2207</v>
      </c>
      <c r="D102" s="231"/>
      <c r="E102" s="216">
        <f t="shared" si="6"/>
        <v>0</v>
      </c>
      <c r="F102" s="214">
        <v>0</v>
      </c>
      <c r="G102" s="215">
        <f>IF(PRRAS!D877&gt;PRRAS!D503,1,0)</f>
        <v>0</v>
      </c>
      <c r="H102" s="215">
        <f>IF(PRRAS!E877&gt;PRRAS!E503,1,0)</f>
        <v>0</v>
      </c>
      <c r="U102" s="216">
        <v>35896</v>
      </c>
    </row>
    <row r="103" spans="1:21" ht="15" customHeight="1">
      <c r="A103" s="162">
        <f t="shared" si="3"/>
        <v>97</v>
      </c>
      <c r="B103" s="163" t="str">
        <f t="shared" si="5"/>
        <v>O.K.</v>
      </c>
      <c r="C103" s="169" t="s">
        <v>2208</v>
      </c>
      <c r="D103" s="231"/>
      <c r="E103" s="216">
        <f t="shared" si="6"/>
        <v>0</v>
      </c>
      <c r="F103" s="214">
        <v>0</v>
      </c>
      <c r="G103" s="215">
        <f>IF(SUM(PRRAS!D878:D879)&gt;PRRAS!D504,1,0)</f>
        <v>0</v>
      </c>
      <c r="H103" s="215">
        <f>IF(SUM(PRRAS!E878:E879)&gt;PRRAS!E504,1,0)</f>
        <v>0</v>
      </c>
      <c r="U103" s="216">
        <v>35907</v>
      </c>
    </row>
    <row r="104" spans="1:21" ht="15" customHeight="1">
      <c r="A104" s="162">
        <f t="shared" si="3"/>
        <v>98</v>
      </c>
      <c r="B104" s="163" t="str">
        <f t="shared" si="5"/>
        <v>O.K.</v>
      </c>
      <c r="C104" s="169" t="s">
        <v>2209</v>
      </c>
      <c r="D104" s="231"/>
      <c r="E104" s="216">
        <f t="shared" si="6"/>
        <v>0</v>
      </c>
      <c r="F104" s="214">
        <v>0</v>
      </c>
      <c r="G104" s="215">
        <f>IF(PRRAS!D880&gt;PRRAS!D506,1,0)</f>
        <v>0</v>
      </c>
      <c r="H104" s="215">
        <f>IF(PRRAS!E880&gt;PRRAS!E506,1,0)</f>
        <v>0</v>
      </c>
      <c r="U104" s="216">
        <v>35940</v>
      </c>
    </row>
    <row r="105" spans="1:21" ht="15" customHeight="1">
      <c r="A105" s="162">
        <f t="shared" si="3"/>
        <v>99</v>
      </c>
      <c r="B105" s="163" t="str">
        <f t="shared" si="5"/>
        <v>O.K.</v>
      </c>
      <c r="C105" s="169" t="s">
        <v>2210</v>
      </c>
      <c r="D105" s="231"/>
      <c r="E105" s="216">
        <f t="shared" si="6"/>
        <v>0</v>
      </c>
      <c r="F105" s="214">
        <v>0</v>
      </c>
      <c r="G105" s="215">
        <f>IF(PRRAS!D881&gt;PRRAS!D507,1,0)</f>
        <v>0</v>
      </c>
      <c r="H105" s="215">
        <f>IF(PRRAS!E881&gt;PRRAS!E507,1,0)</f>
        <v>0</v>
      </c>
      <c r="U105" s="216">
        <v>35958</v>
      </c>
    </row>
    <row r="106" spans="1:21" ht="15" customHeight="1">
      <c r="A106" s="162">
        <f t="shared" si="3"/>
        <v>100</v>
      </c>
      <c r="B106" s="163" t="str">
        <f t="shared" si="5"/>
        <v>O.K.</v>
      </c>
      <c r="C106" s="169" t="s">
        <v>2211</v>
      </c>
      <c r="D106" s="231"/>
      <c r="E106" s="216">
        <f t="shared" si="6"/>
        <v>0</v>
      </c>
      <c r="F106" s="214">
        <v>0</v>
      </c>
      <c r="G106" s="215">
        <f>IF(PRRAS!D882&gt;PRRAS!D508,1,0)</f>
        <v>0</v>
      </c>
      <c r="H106" s="215">
        <f>IF(PRRAS!E882&gt;PRRAS!E508,1,0)</f>
        <v>0</v>
      </c>
      <c r="U106" s="216">
        <v>35974</v>
      </c>
    </row>
    <row r="107" spans="1:21" ht="15" customHeight="1">
      <c r="A107" s="162">
        <f t="shared" si="3"/>
        <v>101</v>
      </c>
      <c r="B107" s="163" t="str">
        <f t="shared" si="5"/>
        <v>O.K.</v>
      </c>
      <c r="C107" s="169" t="s">
        <v>2212</v>
      </c>
      <c r="D107" s="231"/>
      <c r="E107" s="216">
        <f t="shared" si="6"/>
        <v>0</v>
      </c>
      <c r="F107" s="214">
        <v>0</v>
      </c>
      <c r="G107" s="215">
        <f>IF(ABS(PRRAS!D511-PRRAS!D883-PRRAS!D884)&gt;1,1,0)</f>
        <v>0</v>
      </c>
      <c r="H107" s="215">
        <f>IF(ABS(PRRAS!E511-PRRAS!E883-PRRAS!E884)&gt;1,1,0)</f>
        <v>0</v>
      </c>
      <c r="U107" s="216">
        <v>36047</v>
      </c>
    </row>
    <row r="108" spans="1:21" ht="15" customHeight="1">
      <c r="A108" s="162">
        <f t="shared" si="3"/>
        <v>102</v>
      </c>
      <c r="B108" s="163" t="str">
        <f t="shared" si="5"/>
        <v>O.K.</v>
      </c>
      <c r="C108" s="169" t="s">
        <v>2213</v>
      </c>
      <c r="D108" s="231"/>
      <c r="E108" s="216">
        <f t="shared" si="6"/>
        <v>0</v>
      </c>
      <c r="F108" s="214">
        <v>0</v>
      </c>
      <c r="G108" s="215">
        <f>IF(ABS(PRRAS!D512-PRRAS!D885-PRRAS!D886)&gt;1,1,0)</f>
        <v>0</v>
      </c>
      <c r="H108" s="215">
        <f>IF(ABS(PRRAS!E512-PRRAS!E885-PRRAS!E886)&gt;1,1,0)</f>
        <v>0</v>
      </c>
      <c r="U108" s="216">
        <v>36080</v>
      </c>
    </row>
    <row r="109" spans="1:21" ht="15" customHeight="1">
      <c r="A109" s="162">
        <f t="shared" si="3"/>
        <v>103</v>
      </c>
      <c r="B109" s="163" t="str">
        <f t="shared" si="5"/>
        <v>O.K.</v>
      </c>
      <c r="C109" s="169" t="s">
        <v>3843</v>
      </c>
      <c r="D109" s="231"/>
      <c r="E109" s="216">
        <f t="shared" si="6"/>
        <v>0</v>
      </c>
      <c r="F109" s="214">
        <v>0</v>
      </c>
      <c r="G109" s="215">
        <f>IF(ABS(PRRAS!D513-PRRAS!D887-PRRAS!D888)&gt;1,1,0)</f>
        <v>0</v>
      </c>
      <c r="H109" s="215">
        <f>IF(ABS(PRRAS!E513-PRRAS!E887-PRRAS!E888)&gt;1,1,0)</f>
        <v>0</v>
      </c>
      <c r="U109" s="216">
        <v>36098</v>
      </c>
    </row>
    <row r="110" spans="1:21" ht="15" customHeight="1">
      <c r="A110" s="162">
        <f t="shared" si="3"/>
        <v>104</v>
      </c>
      <c r="B110" s="163" t="str">
        <f t="shared" si="5"/>
        <v>O.K.</v>
      </c>
      <c r="C110" s="169" t="s">
        <v>3844</v>
      </c>
      <c r="D110" s="231"/>
      <c r="E110" s="216">
        <f t="shared" si="6"/>
        <v>0</v>
      </c>
      <c r="F110" s="214">
        <v>0</v>
      </c>
      <c r="G110" s="215">
        <f>IF(ABS(PRRAS!D514-PRRAS!D889-PRRAS!D890)&gt;1,1,0)</f>
        <v>0</v>
      </c>
      <c r="H110" s="215">
        <f>IF(ABS(PRRAS!E514-PRRAS!E889-PRRAS!E890)&gt;1,1,0)</f>
        <v>0</v>
      </c>
      <c r="U110" s="216">
        <v>36119</v>
      </c>
    </row>
    <row r="111" spans="1:21" ht="15" customHeight="1">
      <c r="A111" s="162">
        <f t="shared" si="3"/>
        <v>105</v>
      </c>
      <c r="B111" s="163" t="str">
        <f t="shared" si="5"/>
        <v>O.K.</v>
      </c>
      <c r="C111" s="169" t="s">
        <v>3845</v>
      </c>
      <c r="D111" s="231"/>
      <c r="E111" s="216">
        <f t="shared" si="6"/>
        <v>0</v>
      </c>
      <c r="F111" s="214">
        <v>0</v>
      </c>
      <c r="G111" s="215">
        <f>IF(ABS(PRRAS!D515-PRRAS!D891-PRRAS!D892)&gt;1,1,0)</f>
        <v>0</v>
      </c>
      <c r="H111" s="215">
        <f>IF(ABS(PRRAS!E515-PRRAS!E891-PRRAS!E892)&gt;1,1,0)</f>
        <v>0</v>
      </c>
      <c r="U111" s="216">
        <v>36127</v>
      </c>
    </row>
    <row r="112" spans="1:21" ht="15" customHeight="1">
      <c r="A112" s="162">
        <f t="shared" si="3"/>
        <v>106</v>
      </c>
      <c r="B112" s="163" t="str">
        <f t="shared" si="5"/>
        <v>O.K.</v>
      </c>
      <c r="C112" s="169" t="s">
        <v>3846</v>
      </c>
      <c r="D112" s="231"/>
      <c r="E112" s="216">
        <f t="shared" si="6"/>
        <v>0</v>
      </c>
      <c r="F112" s="214">
        <v>0</v>
      </c>
      <c r="G112" s="215">
        <f>IF(ABS(PRRAS!D516-PRRAS!D893-PRRAS!D894)&gt;1,1,0)</f>
        <v>0</v>
      </c>
      <c r="H112" s="215">
        <f>IF(ABS(PRRAS!E516-PRRAS!E893-PRRAS!E894)&gt;1,1,0)</f>
        <v>0</v>
      </c>
      <c r="U112" s="216">
        <v>36225</v>
      </c>
    </row>
    <row r="113" spans="1:21" ht="15" customHeight="1">
      <c r="A113" s="162">
        <f t="shared" si="3"/>
        <v>107</v>
      </c>
      <c r="B113" s="163" t="str">
        <f t="shared" si="5"/>
        <v>O.K.</v>
      </c>
      <c r="C113" s="169" t="s">
        <v>3599</v>
      </c>
      <c r="D113" s="231"/>
      <c r="E113" s="216">
        <f t="shared" si="6"/>
        <v>0</v>
      </c>
      <c r="F113" s="214">
        <v>0</v>
      </c>
      <c r="G113" s="215">
        <f>IF(ABS(PRRAS!D517-PRRAS!D895-PRRAS!D896)&gt;1,1,0)</f>
        <v>0</v>
      </c>
      <c r="H113" s="215">
        <f>IF(ABS(PRRAS!E517-PRRAS!E895-PRRAS!E896)&gt;1,1,0)</f>
        <v>0</v>
      </c>
      <c r="U113" s="216">
        <v>36233</v>
      </c>
    </row>
    <row r="114" spans="1:21" ht="15" customHeight="1">
      <c r="A114" s="162">
        <f t="shared" si="3"/>
        <v>108</v>
      </c>
      <c r="B114" s="163" t="str">
        <f t="shared" si="5"/>
        <v>O.K.</v>
      </c>
      <c r="C114" s="169" t="s">
        <v>3600</v>
      </c>
      <c r="D114" s="231"/>
      <c r="E114" s="216">
        <f t="shared" si="6"/>
        <v>0</v>
      </c>
      <c r="F114" s="214">
        <v>0</v>
      </c>
      <c r="G114" s="215">
        <f>IF(PRRAS!D897&gt;PRRAS!D529,1,0)</f>
        <v>0</v>
      </c>
      <c r="H114" s="215">
        <f>IF(PRRAS!E897&gt;PRRAS!E529,1,0)</f>
        <v>0</v>
      </c>
      <c r="U114" s="216">
        <v>36276</v>
      </c>
    </row>
    <row r="115" spans="1:21" ht="15" customHeight="1">
      <c r="A115" s="162">
        <f t="shared" si="3"/>
        <v>109</v>
      </c>
      <c r="B115" s="163" t="str">
        <f t="shared" si="5"/>
        <v>O.K.</v>
      </c>
      <c r="C115" s="169" t="s">
        <v>3601</v>
      </c>
      <c r="D115" s="231"/>
      <c r="E115" s="216">
        <f t="shared" si="6"/>
        <v>0</v>
      </c>
      <c r="F115" s="214">
        <v>0</v>
      </c>
      <c r="G115" s="215">
        <f>IF(PRRAS!D898+PRRAS!D899&gt;PRRAS!D539,1,0)</f>
        <v>0</v>
      </c>
      <c r="H115" s="215">
        <f>IF(PRRAS!E898+PRRAS!E899&gt;PRRAS!E539,1,0)</f>
        <v>0</v>
      </c>
      <c r="U115" s="216">
        <v>36372</v>
      </c>
    </row>
    <row r="116" spans="1:21" ht="15" customHeight="1">
      <c r="A116" s="162">
        <f t="shared" si="3"/>
        <v>110</v>
      </c>
      <c r="B116" s="163" t="str">
        <f t="shared" si="5"/>
        <v>O.K.</v>
      </c>
      <c r="C116" s="169" t="s">
        <v>3602</v>
      </c>
      <c r="D116" s="231"/>
      <c r="E116" s="216">
        <f t="shared" si="6"/>
        <v>0</v>
      </c>
      <c r="F116" s="214">
        <v>0</v>
      </c>
      <c r="G116" s="215">
        <f>IF(PRRAS!D900+PRRAS!D901&gt;PRRAS!D542,1,0)</f>
        <v>0</v>
      </c>
      <c r="H116" s="215">
        <f>IF(PRRAS!E900+PRRAS!E901&gt;PRRAS!E542,1,0)</f>
        <v>0</v>
      </c>
      <c r="U116" s="216">
        <v>36524</v>
      </c>
    </row>
    <row r="117" spans="1:21" ht="15" customHeight="1">
      <c r="A117" s="162">
        <f t="shared" si="3"/>
        <v>111</v>
      </c>
      <c r="B117" s="163" t="str">
        <f t="shared" si="5"/>
        <v>O.K.</v>
      </c>
      <c r="C117" s="169" t="s">
        <v>3603</v>
      </c>
      <c r="D117" s="231"/>
      <c r="E117" s="216">
        <f t="shared" si="6"/>
        <v>0</v>
      </c>
      <c r="F117" s="214">
        <v>0</v>
      </c>
      <c r="G117" s="215">
        <f>IF(PRRAS!D902+PRRAS!D903&gt;PRRAS!D543,1,0)</f>
        <v>0</v>
      </c>
      <c r="H117" s="215">
        <f>IF(PRRAS!E902+PRRAS!E903&gt;PRRAS!E543,1,0)</f>
        <v>0</v>
      </c>
      <c r="U117" s="216">
        <v>36549</v>
      </c>
    </row>
    <row r="118" spans="1:21" ht="15" customHeight="1">
      <c r="A118" s="162">
        <f t="shared" si="3"/>
        <v>112</v>
      </c>
      <c r="B118" s="163" t="str">
        <f t="shared" si="5"/>
        <v>O.K.</v>
      </c>
      <c r="C118" s="169" t="s">
        <v>3604</v>
      </c>
      <c r="D118" s="231"/>
      <c r="E118" s="216">
        <f t="shared" si="6"/>
        <v>0</v>
      </c>
      <c r="F118" s="214">
        <v>0</v>
      </c>
      <c r="G118" s="215">
        <f>IF(PRRAS!D904+PRRAS!D905&gt;PRRAS!D544,1,0)</f>
        <v>0</v>
      </c>
      <c r="H118" s="215">
        <f>IF(PRRAS!E904+PRRAS!E905&gt;PRRAS!E544,1,0)</f>
        <v>0</v>
      </c>
      <c r="U118" s="216">
        <v>36604</v>
      </c>
    </row>
    <row r="119" spans="1:21" ht="15" customHeight="1">
      <c r="A119" s="162">
        <f t="shared" si="3"/>
        <v>113</v>
      </c>
      <c r="B119" s="163" t="str">
        <f t="shared" si="5"/>
        <v>O.K.</v>
      </c>
      <c r="C119" s="169" t="s">
        <v>3605</v>
      </c>
      <c r="D119" s="231"/>
      <c r="E119" s="216">
        <f t="shared" si="6"/>
        <v>0</v>
      </c>
      <c r="F119" s="214">
        <v>0</v>
      </c>
      <c r="G119" s="215">
        <f>IF(ABS(PRRAS!D545-SUM(PRRAS!D906:D908))&gt;1,1,0)</f>
        <v>0</v>
      </c>
      <c r="H119" s="215">
        <f>IF(ABS(PRRAS!E545-SUM(PRRAS!E906:E908))&gt;1,1,0)</f>
        <v>0</v>
      </c>
      <c r="U119" s="216">
        <v>36612</v>
      </c>
    </row>
    <row r="120" spans="1:21" ht="15" customHeight="1">
      <c r="A120" s="162">
        <f t="shared" si="3"/>
        <v>114</v>
      </c>
      <c r="B120" s="163" t="str">
        <f t="shared" si="5"/>
        <v>O.K.</v>
      </c>
      <c r="C120" s="169" t="s">
        <v>3606</v>
      </c>
      <c r="D120" s="231"/>
      <c r="E120" s="216">
        <f t="shared" si="6"/>
        <v>0</v>
      </c>
      <c r="F120" s="214">
        <v>0</v>
      </c>
      <c r="G120" s="215">
        <f>IF(SUM(PRRAS!D909:D910)&gt;PRRAS!D547,1,0)</f>
        <v>0</v>
      </c>
      <c r="H120" s="215">
        <f>IF(SUM(PRRAS!E909:E910)&gt;PRRAS!E547,1,0)</f>
        <v>0</v>
      </c>
      <c r="U120" s="216">
        <v>36645</v>
      </c>
    </row>
    <row r="121" spans="1:21" ht="15" customHeight="1">
      <c r="A121" s="162">
        <f t="shared" si="3"/>
        <v>115</v>
      </c>
      <c r="B121" s="163" t="str">
        <f t="shared" si="5"/>
        <v>O.K.</v>
      </c>
      <c r="C121" s="169" t="s">
        <v>3607</v>
      </c>
      <c r="D121" s="231"/>
      <c r="E121" s="216">
        <f t="shared" si="6"/>
        <v>0</v>
      </c>
      <c r="F121" s="214">
        <v>0</v>
      </c>
      <c r="G121" s="215">
        <f>IF(SUM(PRRAS!D911:D912)&gt;PRRAS!D548,1,0)</f>
        <v>0</v>
      </c>
      <c r="H121" s="215">
        <f>IF(SUM(PRRAS!E911:E912)&gt;PRRAS!E548,1,0)</f>
        <v>0</v>
      </c>
      <c r="U121" s="216">
        <v>36653</v>
      </c>
    </row>
    <row r="122" spans="1:21" ht="15" customHeight="1">
      <c r="A122" s="162">
        <f t="shared" si="3"/>
        <v>116</v>
      </c>
      <c r="B122" s="163" t="str">
        <f t="shared" si="5"/>
        <v>O.K.</v>
      </c>
      <c r="C122" s="169" t="s">
        <v>3608</v>
      </c>
      <c r="D122" s="231"/>
      <c r="E122" s="216">
        <f t="shared" si="6"/>
        <v>0</v>
      </c>
      <c r="F122" s="214">
        <v>0</v>
      </c>
      <c r="G122" s="215">
        <f>IF(SUM(PRRAS!D913:D914)&gt;PRRAS!D549,1,0)</f>
        <v>0</v>
      </c>
      <c r="H122" s="215">
        <f>IF(SUM(PRRAS!E913:E914)&gt;PRRAS!E549,1,0)</f>
        <v>0</v>
      </c>
      <c r="U122" s="216">
        <v>36688</v>
      </c>
    </row>
    <row r="123" spans="1:21" ht="15" customHeight="1">
      <c r="A123" s="162">
        <f t="shared" si="3"/>
        <v>117</v>
      </c>
      <c r="B123" s="163" t="str">
        <f t="shared" si="5"/>
        <v>O.K.</v>
      </c>
      <c r="C123" s="169" t="s">
        <v>1593</v>
      </c>
      <c r="D123" s="231"/>
      <c r="E123" s="216">
        <f t="shared" si="6"/>
        <v>0</v>
      </c>
      <c r="F123" s="214">
        <v>0</v>
      </c>
      <c r="G123" s="215">
        <f>IF(ABS(PRRAS!D554-SUM(PRRAS!D915:D917))&gt;1,1,0)</f>
        <v>0</v>
      </c>
      <c r="H123" s="215">
        <f>IF(ABS(PRRAS!E554-SUM(PRRAS!E915:E917))&gt;1,1,0)</f>
        <v>0</v>
      </c>
      <c r="U123" s="216">
        <v>36696</v>
      </c>
    </row>
    <row r="124" spans="1:21" ht="15" customHeight="1">
      <c r="A124" s="162">
        <f t="shared" si="3"/>
        <v>118</v>
      </c>
      <c r="B124" s="163" t="str">
        <f t="shared" si="5"/>
        <v>O.K.</v>
      </c>
      <c r="C124" s="169" t="s">
        <v>838</v>
      </c>
      <c r="D124" s="231"/>
      <c r="E124" s="216">
        <f t="shared" si="6"/>
        <v>0</v>
      </c>
      <c r="F124" s="214">
        <v>0</v>
      </c>
      <c r="G124" s="215">
        <f>IF(ABS(PRRAS!D555-SUM(PRRAS!D918:D920))&gt;1,1,0)</f>
        <v>0</v>
      </c>
      <c r="H124" s="215">
        <f>IF(ABS(PRRAS!E555-SUM(PRRAS!E918:E920))&gt;1,1,0)</f>
        <v>0</v>
      </c>
      <c r="U124" s="216">
        <v>36707</v>
      </c>
    </row>
    <row r="125" spans="1:21" ht="15" customHeight="1">
      <c r="A125" s="162">
        <f t="shared" si="3"/>
        <v>119</v>
      </c>
      <c r="B125" s="163" t="str">
        <f t="shared" si="5"/>
        <v>O.K.</v>
      </c>
      <c r="C125" s="169" t="s">
        <v>858</v>
      </c>
      <c r="D125" s="231"/>
      <c r="E125" s="216">
        <f t="shared" si="6"/>
        <v>0</v>
      </c>
      <c r="F125" s="214">
        <v>0</v>
      </c>
      <c r="G125" s="215">
        <f>IF(ABS(PRRAS!D559-SUM(PRRAS!D921:D922))&gt;1,1,0)</f>
        <v>0</v>
      </c>
      <c r="H125" s="215">
        <f>IF(ABS(PRRAS!E559-SUM(PRRAS!E921:E922))&gt;1,1,0)</f>
        <v>0</v>
      </c>
      <c r="U125" s="216">
        <v>36715</v>
      </c>
    </row>
    <row r="126" spans="1:21" ht="15" customHeight="1">
      <c r="A126" s="162">
        <f t="shared" si="3"/>
        <v>120</v>
      </c>
      <c r="B126" s="163" t="str">
        <f t="shared" si="5"/>
        <v>O.K.</v>
      </c>
      <c r="C126" s="169" t="s">
        <v>503</v>
      </c>
      <c r="D126" s="231"/>
      <c r="E126" s="216">
        <f t="shared" si="6"/>
        <v>0</v>
      </c>
      <c r="F126" s="214">
        <v>0</v>
      </c>
      <c r="G126" s="215">
        <f>IF(ABS(PRRAS!D560-SUM(PRRAS!D923:D925))&gt;1,1,0)</f>
        <v>0</v>
      </c>
      <c r="H126" s="215">
        <f>IF(ABS(PRRAS!E560-SUM(PRRAS!E923:E925))&gt;1,1,0)</f>
        <v>0</v>
      </c>
      <c r="U126" s="216">
        <v>36723</v>
      </c>
    </row>
    <row r="127" spans="1:21" ht="15" customHeight="1">
      <c r="A127" s="162">
        <f t="shared" si="3"/>
        <v>121</v>
      </c>
      <c r="B127" s="163" t="str">
        <f t="shared" si="5"/>
        <v>O.K.</v>
      </c>
      <c r="C127" s="169" t="s">
        <v>504</v>
      </c>
      <c r="D127" s="231"/>
      <c r="E127" s="216">
        <f t="shared" si="6"/>
        <v>0</v>
      </c>
      <c r="F127" s="214">
        <v>0</v>
      </c>
      <c r="G127" s="215">
        <f>IF(ABS(PRRAS!D561-SUM(PRRAS!D926:D928))&gt;1,1,0)</f>
        <v>0</v>
      </c>
      <c r="H127" s="215">
        <f>IF(ABS(PRRAS!E561-SUM(PRRAS!E926:E928))&gt;1,1,0)</f>
        <v>0</v>
      </c>
      <c r="U127" s="216">
        <v>36731</v>
      </c>
    </row>
    <row r="128" spans="1:21" ht="15" customHeight="1">
      <c r="A128" s="162">
        <f t="shared" si="3"/>
        <v>122</v>
      </c>
      <c r="B128" s="163" t="str">
        <f t="shared" si="5"/>
        <v>O.K.</v>
      </c>
      <c r="C128" s="169" t="s">
        <v>505</v>
      </c>
      <c r="D128" s="231"/>
      <c r="E128" s="216">
        <f t="shared" si="6"/>
        <v>0</v>
      </c>
      <c r="F128" s="214">
        <v>0</v>
      </c>
      <c r="G128" s="215">
        <f>IF(ABS(PRRAS!D562-SUM(PRRAS!D929:D931))&gt;1,1,0)</f>
        <v>0</v>
      </c>
      <c r="H128" s="215">
        <f>IF(ABS(PRRAS!E562-SUM(PRRAS!E929:E931))&gt;1,1,0)</f>
        <v>0</v>
      </c>
      <c r="U128" s="216">
        <v>36758</v>
      </c>
    </row>
    <row r="129" spans="1:21" ht="15" customHeight="1">
      <c r="A129" s="162">
        <f t="shared" si="3"/>
        <v>123</v>
      </c>
      <c r="B129" s="163" t="str">
        <f t="shared" si="5"/>
        <v>O.K.</v>
      </c>
      <c r="C129" s="169" t="s">
        <v>506</v>
      </c>
      <c r="D129" s="231"/>
      <c r="E129" s="216">
        <f t="shared" si="6"/>
        <v>0</v>
      </c>
      <c r="F129" s="214">
        <v>0</v>
      </c>
      <c r="G129" s="215">
        <f>IF(ABS(PRRAS!D563-SUM(PRRAS!D932:D934))&gt;1,1,0)</f>
        <v>0</v>
      </c>
      <c r="H129" s="215">
        <f>IF(ABS(PRRAS!E563-SUM(PRRAS!E932:E934))&gt;1,1,0)</f>
        <v>0</v>
      </c>
      <c r="U129" s="216">
        <v>36766</v>
      </c>
    </row>
    <row r="130" spans="1:21" ht="15" customHeight="1">
      <c r="A130" s="162">
        <f t="shared" si="3"/>
        <v>124</v>
      </c>
      <c r="B130" s="163" t="str">
        <f t="shared" si="5"/>
        <v>O.K.</v>
      </c>
      <c r="C130" s="169" t="s">
        <v>507</v>
      </c>
      <c r="D130" s="231"/>
      <c r="E130" s="216">
        <f t="shared" si="6"/>
        <v>0</v>
      </c>
      <c r="F130" s="214">
        <v>0</v>
      </c>
      <c r="G130" s="215">
        <f>IF(ABS(PRRAS!D564-SUM(PRRAS!D935:D937))&gt;1,1,0)</f>
        <v>0</v>
      </c>
      <c r="H130" s="215">
        <f>IF(ABS(PRRAS!E564-SUM(PRRAS!E935:E937))&gt;1,1,0)</f>
        <v>0</v>
      </c>
      <c r="U130" s="216">
        <v>36774</v>
      </c>
    </row>
    <row r="131" spans="1:21" ht="15" customHeight="1">
      <c r="A131" s="162">
        <f t="shared" si="3"/>
        <v>125</v>
      </c>
      <c r="B131" s="163" t="str">
        <f t="shared" si="5"/>
        <v>O.K.</v>
      </c>
      <c r="C131" s="169" t="s">
        <v>508</v>
      </c>
      <c r="D131" s="231"/>
      <c r="E131" s="216">
        <f t="shared" si="6"/>
        <v>0</v>
      </c>
      <c r="F131" s="214">
        <v>0</v>
      </c>
      <c r="G131" s="215">
        <f>IF(ABS(PRRAS!D565-SUM(PRRAS!D938:D940))&gt;1,1,0)</f>
        <v>0</v>
      </c>
      <c r="H131" s="215">
        <f>IF(ABS(PRRAS!E565-SUM(PRRAS!E938:E940))&gt;1,1,0)</f>
        <v>0</v>
      </c>
      <c r="U131" s="216">
        <v>36782</v>
      </c>
    </row>
    <row r="132" spans="1:21" ht="15" customHeight="1">
      <c r="A132" s="162">
        <f t="shared" si="3"/>
        <v>126</v>
      </c>
      <c r="B132" s="163" t="str">
        <f t="shared" si="5"/>
        <v>O.K.</v>
      </c>
      <c r="C132" s="169" t="s">
        <v>509</v>
      </c>
      <c r="D132" s="231"/>
      <c r="E132" s="216">
        <f t="shared" si="6"/>
        <v>0</v>
      </c>
      <c r="F132" s="214">
        <v>0</v>
      </c>
      <c r="G132" s="215">
        <f>IF(PRRAS!D941&gt;PRRAS!D598,1,0)</f>
        <v>0</v>
      </c>
      <c r="H132" s="215">
        <f>IF(PRRAS!E941&gt;PRRAS!E598,1,0)</f>
        <v>0</v>
      </c>
      <c r="U132" s="216">
        <v>36799</v>
      </c>
    </row>
    <row r="133" spans="1:21" ht="15" customHeight="1">
      <c r="A133" s="162">
        <f t="shared" si="3"/>
        <v>127</v>
      </c>
      <c r="B133" s="163" t="str">
        <f t="shared" si="5"/>
        <v>O.K.</v>
      </c>
      <c r="C133" s="169" t="s">
        <v>510</v>
      </c>
      <c r="D133" s="231"/>
      <c r="E133" s="216">
        <f t="shared" si="6"/>
        <v>0</v>
      </c>
      <c r="F133" s="214">
        <v>0</v>
      </c>
      <c r="G133" s="215">
        <f>IF(PRRAS!D942&gt;PRRAS!D599,1,0)</f>
        <v>0</v>
      </c>
      <c r="H133" s="215">
        <f>IF(PRRAS!E942&gt;PRRAS!E599,1,0)</f>
        <v>0</v>
      </c>
      <c r="U133" s="216">
        <v>36838</v>
      </c>
    </row>
    <row r="134" spans="1:21" ht="15" customHeight="1">
      <c r="A134" s="162">
        <f t="shared" si="3"/>
        <v>128</v>
      </c>
      <c r="B134" s="163" t="str">
        <f t="shared" si="5"/>
        <v>O.K.</v>
      </c>
      <c r="C134" s="169" t="s">
        <v>511</v>
      </c>
      <c r="D134" s="231"/>
      <c r="E134" s="216">
        <f t="shared" si="6"/>
        <v>0</v>
      </c>
      <c r="F134" s="214">
        <v>0</v>
      </c>
      <c r="G134" s="215">
        <f>IF(PRRAS!D943&gt;PRRAS!D600,1,0)</f>
        <v>0</v>
      </c>
      <c r="H134" s="215">
        <f>IF(PRRAS!E943&gt;PRRAS!E600,1,0)</f>
        <v>0</v>
      </c>
      <c r="U134" s="216">
        <v>36846</v>
      </c>
    </row>
    <row r="135" spans="1:21" ht="15" customHeight="1">
      <c r="A135" s="162">
        <f t="shared" si="3"/>
        <v>129</v>
      </c>
      <c r="B135" s="163" t="str">
        <f t="shared" si="5"/>
        <v>O.K.</v>
      </c>
      <c r="C135" s="169" t="s">
        <v>512</v>
      </c>
      <c r="D135" s="231"/>
      <c r="E135" s="216">
        <f t="shared" si="6"/>
        <v>0</v>
      </c>
      <c r="F135" s="214">
        <v>0</v>
      </c>
      <c r="G135" s="215">
        <f>IF(PRRAS!D944&gt;PRRAS!D601,1,0)</f>
        <v>0</v>
      </c>
      <c r="H135" s="215">
        <f>IF(PRRAS!E944&gt;PRRAS!E601,1,0)</f>
        <v>0</v>
      </c>
      <c r="U135" s="216">
        <v>36862</v>
      </c>
    </row>
    <row r="136" spans="1:21" ht="15" customHeight="1">
      <c r="A136" s="162">
        <f t="shared" si="3"/>
        <v>130</v>
      </c>
      <c r="B136" s="163" t="str">
        <f t="shared" si="5"/>
        <v>O.K.</v>
      </c>
      <c r="C136" s="169" t="s">
        <v>513</v>
      </c>
      <c r="D136" s="231"/>
      <c r="E136" s="216">
        <f t="shared" si="6"/>
        <v>0</v>
      </c>
      <c r="F136" s="214">
        <v>0</v>
      </c>
      <c r="G136" s="215">
        <f>IF(SUM(PRRAS!D945:D947)&gt;PRRAS!D603,1,0)</f>
        <v>0</v>
      </c>
      <c r="H136" s="215">
        <f>IF(SUM(PRRAS!E945:E947)&gt;PRRAS!E603,1,0)</f>
        <v>0</v>
      </c>
      <c r="U136" s="216">
        <v>36879</v>
      </c>
    </row>
    <row r="137" spans="1:21" ht="15" customHeight="1">
      <c r="A137" s="162">
        <f t="shared" si="3"/>
        <v>131</v>
      </c>
      <c r="B137" s="163" t="str">
        <f t="shared" ref="B137:B202" si="7">IF(E137=1,"Pogreška",IF(F137=1,"Provjera","O.K."))</f>
        <v>O.K.</v>
      </c>
      <c r="C137" s="169" t="s">
        <v>514</v>
      </c>
      <c r="D137" s="231"/>
      <c r="E137" s="216">
        <f t="shared" si="6"/>
        <v>0</v>
      </c>
      <c r="F137" s="214">
        <v>0</v>
      </c>
      <c r="G137" s="215">
        <f>IF(PRRAS!D948&gt;PRRAS!D604,1,0)</f>
        <v>0</v>
      </c>
      <c r="H137" s="215">
        <f>IF(PRRAS!E948&gt;PRRAS!E604,1,0)</f>
        <v>0</v>
      </c>
      <c r="U137" s="216">
        <v>36895</v>
      </c>
    </row>
    <row r="138" spans="1:21" ht="15" customHeight="1">
      <c r="A138" s="162">
        <f t="shared" si="3"/>
        <v>132</v>
      </c>
      <c r="B138" s="163" t="str">
        <f t="shared" si="7"/>
        <v>O.K.</v>
      </c>
      <c r="C138" s="169" t="s">
        <v>515</v>
      </c>
      <c r="D138" s="231"/>
      <c r="E138" s="216">
        <f t="shared" si="6"/>
        <v>0</v>
      </c>
      <c r="F138" s="214">
        <v>0</v>
      </c>
      <c r="G138" s="215">
        <f>IF(PRRAS!D949+PRRAS!D950&gt;PRRAS!D605,1,0)</f>
        <v>0</v>
      </c>
      <c r="H138" s="215">
        <f>IF(PRRAS!E949+PRRAS!E950&gt;PRRAS!E605,1,0)</f>
        <v>0</v>
      </c>
      <c r="U138" s="216">
        <v>36900</v>
      </c>
    </row>
    <row r="139" spans="1:21" ht="15" customHeight="1">
      <c r="A139" s="162">
        <f t="shared" si="3"/>
        <v>133</v>
      </c>
      <c r="B139" s="163" t="str">
        <f t="shared" si="7"/>
        <v>O.K.</v>
      </c>
      <c r="C139" s="169" t="s">
        <v>516</v>
      </c>
      <c r="D139" s="231"/>
      <c r="E139" s="216">
        <f t="shared" si="6"/>
        <v>0</v>
      </c>
      <c r="F139" s="214">
        <v>0</v>
      </c>
      <c r="G139" s="215">
        <f>IF(PRRAS!D951&gt;PRRAS!D606,1,0)</f>
        <v>0</v>
      </c>
      <c r="H139" s="215">
        <f>IF(PRRAS!E951&gt;PRRAS!E606,1,0)</f>
        <v>0</v>
      </c>
      <c r="U139" s="216">
        <v>36926</v>
      </c>
    </row>
    <row r="140" spans="1:21" ht="15" customHeight="1">
      <c r="A140" s="162">
        <f t="shared" si="3"/>
        <v>134</v>
      </c>
      <c r="B140" s="163" t="str">
        <f t="shared" si="7"/>
        <v>O.K.</v>
      </c>
      <c r="C140" s="169" t="s">
        <v>517</v>
      </c>
      <c r="D140" s="231"/>
      <c r="E140" s="216">
        <f t="shared" si="6"/>
        <v>0</v>
      </c>
      <c r="F140" s="214">
        <v>0</v>
      </c>
      <c r="G140" s="215">
        <f>IF(SUM(PRRAS!D952:D954)&gt;PRRAS!D609,1,0)</f>
        <v>0</v>
      </c>
      <c r="H140" s="215">
        <f>IF(SUM(PRRAS!E952:E954)&gt;PRRAS!E609,1,0)</f>
        <v>0</v>
      </c>
      <c r="U140" s="216">
        <v>36975</v>
      </c>
    </row>
    <row r="141" spans="1:21" ht="15" customHeight="1">
      <c r="A141" s="162">
        <f t="shared" si="3"/>
        <v>135</v>
      </c>
      <c r="B141" s="163" t="str">
        <f t="shared" si="7"/>
        <v>O.K.</v>
      </c>
      <c r="C141" s="169" t="s">
        <v>518</v>
      </c>
      <c r="D141" s="231"/>
      <c r="E141" s="216">
        <f t="shared" si="6"/>
        <v>0</v>
      </c>
      <c r="F141" s="214">
        <v>0</v>
      </c>
      <c r="G141" s="215">
        <f>IF(PRRAS!D955&gt;PRRAS!D610,1,0)</f>
        <v>0</v>
      </c>
      <c r="H141" s="215">
        <f>IF(PRRAS!E955&gt;PRRAS!E610,1,0)</f>
        <v>0</v>
      </c>
      <c r="U141" s="216">
        <v>37009</v>
      </c>
    </row>
    <row r="142" spans="1:21" ht="15" customHeight="1">
      <c r="A142" s="162">
        <f t="shared" si="3"/>
        <v>136</v>
      </c>
      <c r="B142" s="163" t="str">
        <f t="shared" si="7"/>
        <v>O.K.</v>
      </c>
      <c r="C142" s="169" t="s">
        <v>519</v>
      </c>
      <c r="D142" s="231"/>
      <c r="E142" s="216">
        <f t="shared" si="6"/>
        <v>0</v>
      </c>
      <c r="F142" s="214">
        <v>0</v>
      </c>
      <c r="G142" s="215">
        <f>IF(SUM(PRRAS!D956:D957)&gt;PRRAS!D611,1,0)</f>
        <v>0</v>
      </c>
      <c r="H142" s="215">
        <f>IF(SUM(PRRAS!E956:E957)&gt;PRRAS!E611,1,0)</f>
        <v>0</v>
      </c>
      <c r="U142" s="216">
        <v>37033</v>
      </c>
    </row>
    <row r="143" spans="1:21" ht="15" customHeight="1">
      <c r="A143" s="162">
        <f t="shared" si="3"/>
        <v>137</v>
      </c>
      <c r="B143" s="163" t="str">
        <f t="shared" si="7"/>
        <v>O.K.</v>
      </c>
      <c r="C143" s="169" t="s">
        <v>885</v>
      </c>
      <c r="D143" s="231"/>
      <c r="E143" s="216">
        <f t="shared" si="6"/>
        <v>0</v>
      </c>
      <c r="F143" s="214">
        <v>0</v>
      </c>
      <c r="G143" s="215">
        <f>IF(SUM(PRRAS!D958:D960)&gt;PRRAS!D612,1,0)</f>
        <v>0</v>
      </c>
      <c r="H143" s="215">
        <f>IF(SUM(PRRAS!E958:E960)&gt;PRRAS!E612,1,0)</f>
        <v>0</v>
      </c>
      <c r="U143" s="216">
        <v>37041</v>
      </c>
    </row>
    <row r="144" spans="1:21" ht="15" customHeight="1">
      <c r="A144" s="162">
        <f t="shared" si="3"/>
        <v>138</v>
      </c>
      <c r="B144" s="163" t="str">
        <f t="shared" si="7"/>
        <v>O.K.</v>
      </c>
      <c r="C144" s="169" t="s">
        <v>886</v>
      </c>
      <c r="D144" s="231"/>
      <c r="E144" s="216">
        <f t="shared" si="6"/>
        <v>0</v>
      </c>
      <c r="F144" s="214">
        <v>0</v>
      </c>
      <c r="G144" s="215">
        <f>IF(PRRAS!D961&gt;PRRAS!D613,1,0)</f>
        <v>0</v>
      </c>
      <c r="H144" s="215">
        <f>IF(PRRAS!E961&gt;PRRAS!E613,1,0)</f>
        <v>0</v>
      </c>
      <c r="U144" s="216">
        <v>37050</v>
      </c>
    </row>
    <row r="145" spans="1:21" ht="15" customHeight="1">
      <c r="A145" s="162">
        <f t="shared" si="3"/>
        <v>139</v>
      </c>
      <c r="B145" s="163" t="str">
        <f t="shared" si="7"/>
        <v>O.K.</v>
      </c>
      <c r="C145" s="169" t="s">
        <v>3727</v>
      </c>
      <c r="D145" s="231"/>
      <c r="E145" s="216">
        <f t="shared" si="6"/>
        <v>0</v>
      </c>
      <c r="F145" s="214">
        <v>0</v>
      </c>
      <c r="G145" s="215">
        <f>IF(SUM(PRRAS!D962:D963)&gt;PRRAS!D614,1,0)</f>
        <v>0</v>
      </c>
      <c r="H145" s="215">
        <f>IF(SUM(PRRAS!E962:E963)&gt;PRRAS!E614,1,0)</f>
        <v>0</v>
      </c>
      <c r="U145" s="216">
        <v>37084</v>
      </c>
    </row>
    <row r="146" spans="1:21" ht="15" customHeight="1">
      <c r="A146" s="162">
        <f t="shared" si="3"/>
        <v>140</v>
      </c>
      <c r="B146" s="163" t="str">
        <f t="shared" si="7"/>
        <v>O.K.</v>
      </c>
      <c r="C146" s="169" t="s">
        <v>3728</v>
      </c>
      <c r="D146" s="231"/>
      <c r="E146" s="216">
        <f t="shared" si="6"/>
        <v>0</v>
      </c>
      <c r="F146" s="214">
        <v>0</v>
      </c>
      <c r="G146" s="215">
        <f>IF(PRRAS!D964&gt;PRRAS!D616,1,0)</f>
        <v>0</v>
      </c>
      <c r="H146" s="215">
        <f>IF(PRRAS!E964&gt;PRRAS!E616,1,0)</f>
        <v>0</v>
      </c>
      <c r="U146" s="216">
        <v>37105</v>
      </c>
    </row>
    <row r="147" spans="1:21" ht="15" customHeight="1">
      <c r="A147" s="162">
        <f t="shared" si="3"/>
        <v>141</v>
      </c>
      <c r="B147" s="163" t="str">
        <f t="shared" si="7"/>
        <v>O.K.</v>
      </c>
      <c r="C147" s="170" t="s">
        <v>3729</v>
      </c>
      <c r="D147" s="231"/>
      <c r="E147" s="216">
        <f t="shared" si="6"/>
        <v>0</v>
      </c>
      <c r="F147" s="214">
        <v>0</v>
      </c>
      <c r="G147" s="215">
        <f>IF(PRRAS!D965&gt;PRRAS!D617,1,0)</f>
        <v>0</v>
      </c>
      <c r="H147" s="215">
        <f>IF(PRRAS!E965&gt;PRRAS!E617,1,0)</f>
        <v>0</v>
      </c>
      <c r="U147" s="216">
        <v>37130</v>
      </c>
    </row>
    <row r="148" spans="1:21" ht="15" customHeight="1">
      <c r="A148" s="162">
        <f t="shared" si="3"/>
        <v>142</v>
      </c>
      <c r="B148" s="163" t="str">
        <f t="shared" si="7"/>
        <v>O.K.</v>
      </c>
      <c r="C148" s="169" t="s">
        <v>2148</v>
      </c>
      <c r="D148" s="231"/>
      <c r="E148" s="216">
        <f t="shared" si="6"/>
        <v>0</v>
      </c>
      <c r="F148" s="214">
        <v>0</v>
      </c>
      <c r="G148" s="215">
        <f>IF(PRRAS!D966&gt;PRRAS!D618,1,0)</f>
        <v>0</v>
      </c>
      <c r="H148" s="215">
        <f>IF(PRRAS!E966&gt;PRRAS!E618,1,0)</f>
        <v>0</v>
      </c>
      <c r="I148" s="232"/>
      <c r="J148" s="232"/>
      <c r="U148" s="216">
        <v>37164</v>
      </c>
    </row>
    <row r="149" spans="1:21" ht="15" customHeight="1">
      <c r="A149" s="162">
        <f t="shared" si="3"/>
        <v>143</v>
      </c>
      <c r="B149" s="163" t="str">
        <f t="shared" si="7"/>
        <v>O.K.</v>
      </c>
      <c r="C149" s="169" t="s">
        <v>2149</v>
      </c>
      <c r="D149" s="231"/>
      <c r="E149" s="216">
        <f t="shared" si="6"/>
        <v>0</v>
      </c>
      <c r="F149" s="214">
        <v>0</v>
      </c>
      <c r="G149" s="215">
        <f>IF(ABS(PRRAS!D621-SUM(PRRAS!D967:D968))&gt;1,1,0)</f>
        <v>0</v>
      </c>
      <c r="H149" s="215">
        <f>IF(ABS(PRRAS!E621-SUM(PRRAS!E967:E968))&gt;1,1,0)</f>
        <v>0</v>
      </c>
      <c r="I149" s="232"/>
      <c r="J149" s="232"/>
      <c r="U149" s="216">
        <v>37201</v>
      </c>
    </row>
    <row r="150" spans="1:21" ht="15" customHeight="1">
      <c r="A150" s="162">
        <f t="shared" ref="A150:A156" si="8">1+A149</f>
        <v>144</v>
      </c>
      <c r="B150" s="163" t="str">
        <f t="shared" si="7"/>
        <v>O.K.</v>
      </c>
      <c r="C150" s="169" t="s">
        <v>2150</v>
      </c>
      <c r="D150" s="231"/>
      <c r="E150" s="216">
        <f t="shared" si="6"/>
        <v>0</v>
      </c>
      <c r="F150" s="214">
        <v>0</v>
      </c>
      <c r="G150" s="215">
        <f>IF(ABS(PRRAS!D622-SUM(PRRAS!D969:D970))&gt;1,1,0)</f>
        <v>0</v>
      </c>
      <c r="H150" s="215">
        <f>IF(ABS(PRRAS!E622-SUM(PRRAS!E969:E970))&gt;1,1,0)</f>
        <v>0</v>
      </c>
      <c r="U150" s="216">
        <v>37293</v>
      </c>
    </row>
    <row r="151" spans="1:21" ht="15" customHeight="1">
      <c r="A151" s="162">
        <f t="shared" si="8"/>
        <v>145</v>
      </c>
      <c r="B151" s="163" t="str">
        <f t="shared" si="7"/>
        <v>O.K.</v>
      </c>
      <c r="C151" s="169" t="s">
        <v>916</v>
      </c>
      <c r="D151" s="231"/>
      <c r="E151" s="216">
        <f t="shared" si="6"/>
        <v>0</v>
      </c>
      <c r="F151" s="214">
        <v>0</v>
      </c>
      <c r="G151" s="215">
        <f>IF(ABS(PRRAS!D623-SUM(PRRAS!D971:D972))&gt;1,1,0)</f>
        <v>0</v>
      </c>
      <c r="H151" s="215">
        <f>IF(ABS(PRRAS!E623-SUM(PRRAS!E971:E972))&gt;1,1,0)</f>
        <v>0</v>
      </c>
      <c r="I151" s="232"/>
      <c r="J151" s="232"/>
      <c r="U151" s="216">
        <v>37308</v>
      </c>
    </row>
    <row r="152" spans="1:21" ht="15" customHeight="1">
      <c r="A152" s="162">
        <f t="shared" si="8"/>
        <v>146</v>
      </c>
      <c r="B152" s="163" t="str">
        <f t="shared" si="7"/>
        <v>O.K.</v>
      </c>
      <c r="C152" s="169" t="s">
        <v>917</v>
      </c>
      <c r="D152" s="231"/>
      <c r="E152" s="216">
        <f t="shared" si="6"/>
        <v>0</v>
      </c>
      <c r="F152" s="214">
        <v>0</v>
      </c>
      <c r="G152" s="215">
        <f>IF(ABS(PRRAS!D624-SUM(PRRAS!D973:D974))&gt;1,1,0)</f>
        <v>0</v>
      </c>
      <c r="H152" s="215">
        <f>IF(ABS(PRRAS!E624-SUM(PRRAS!E973:E974))&gt;1,1,0)</f>
        <v>0</v>
      </c>
      <c r="I152" s="232"/>
      <c r="J152" s="232"/>
      <c r="U152" s="216">
        <v>37316</v>
      </c>
    </row>
    <row r="153" spans="1:21" ht="15" customHeight="1">
      <c r="A153" s="162">
        <f t="shared" si="8"/>
        <v>147</v>
      </c>
      <c r="B153" s="163" t="str">
        <f t="shared" si="7"/>
        <v>O.K.</v>
      </c>
      <c r="C153" s="169" t="s">
        <v>918</v>
      </c>
      <c r="D153" s="231"/>
      <c r="E153" s="216">
        <f t="shared" si="6"/>
        <v>0</v>
      </c>
      <c r="F153" s="214">
        <v>0</v>
      </c>
      <c r="G153" s="215">
        <f>IF(ABS(PRRAS!D625-SUM(PRRAS!D975:D976))&gt;1,1,0)</f>
        <v>0</v>
      </c>
      <c r="H153" s="215">
        <f>IF(ABS(PRRAS!E625-SUM(PRRAS!E975:E976))&gt;1,1,0)</f>
        <v>0</v>
      </c>
      <c r="U153" s="216">
        <v>37324</v>
      </c>
    </row>
    <row r="154" spans="1:21" ht="15" customHeight="1">
      <c r="A154" s="162">
        <f t="shared" si="8"/>
        <v>148</v>
      </c>
      <c r="B154" s="163" t="str">
        <f t="shared" si="7"/>
        <v>O.K.</v>
      </c>
      <c r="C154" s="169" t="s">
        <v>919</v>
      </c>
      <c r="D154" s="231"/>
      <c r="E154" s="216">
        <f t="shared" si="6"/>
        <v>0</v>
      </c>
      <c r="F154" s="214">
        <v>0</v>
      </c>
      <c r="G154" s="215">
        <f>IF(ABS(PRRAS!D626-SUM(PRRAS!D977:D978))&gt;1,1,0)</f>
        <v>0</v>
      </c>
      <c r="H154" s="215">
        <f>IF(ABS(PRRAS!E626-SUM(PRRAS!E977:E978))&gt;1,1,0)</f>
        <v>0</v>
      </c>
      <c r="I154" s="232"/>
      <c r="J154" s="232"/>
      <c r="U154" s="216">
        <v>37332</v>
      </c>
    </row>
    <row r="155" spans="1:21" ht="15" customHeight="1">
      <c r="A155" s="162">
        <f t="shared" si="8"/>
        <v>149</v>
      </c>
      <c r="B155" s="163" t="str">
        <f t="shared" si="7"/>
        <v>O.K.</v>
      </c>
      <c r="C155" s="169" t="s">
        <v>920</v>
      </c>
      <c r="D155" s="231"/>
      <c r="E155" s="216">
        <f t="shared" si="6"/>
        <v>0</v>
      </c>
      <c r="F155" s="214">
        <v>0</v>
      </c>
      <c r="G155" s="215">
        <f>IF(ABS(PRRAS!D627-SUM(PRRAS!D979:D980))&gt;1,1,0)</f>
        <v>0</v>
      </c>
      <c r="H155" s="215">
        <f>IF(ABS(PRRAS!E627-SUM(PRRAS!E979:E980))&gt;1,1,0)</f>
        <v>0</v>
      </c>
      <c r="I155" s="232"/>
      <c r="J155" s="232"/>
      <c r="U155" s="216">
        <v>37349</v>
      </c>
    </row>
    <row r="156" spans="1:21" ht="15" customHeight="1">
      <c r="A156" s="162">
        <f t="shared" si="8"/>
        <v>150</v>
      </c>
      <c r="B156" s="163" t="str">
        <f t="shared" si="7"/>
        <v>O.K.</v>
      </c>
      <c r="C156" s="169" t="s">
        <v>3234</v>
      </c>
      <c r="D156" s="231"/>
      <c r="E156" s="216">
        <f t="shared" si="6"/>
        <v>0</v>
      </c>
      <c r="F156" s="214">
        <v>0</v>
      </c>
      <c r="G156" s="215">
        <f>IF(PRRAS!D981&gt;PRRAS!D636,1,0)</f>
        <v>0</v>
      </c>
      <c r="H156" s="215">
        <f>IF(PRRAS!E981&gt;PRRAS!E636,1,0)</f>
        <v>0</v>
      </c>
      <c r="U156" s="216">
        <v>37935</v>
      </c>
    </row>
    <row r="157" spans="1:21" ht="30" customHeight="1">
      <c r="A157" s="162">
        <f t="shared" ref="A157:A178" si="9">1+A156</f>
        <v>151</v>
      </c>
      <c r="B157" s="163" t="str">
        <f t="shared" si="7"/>
        <v>O.K.</v>
      </c>
      <c r="C157" s="169" t="s">
        <v>20</v>
      </c>
      <c r="D157" s="231"/>
      <c r="E157" s="216">
        <f t="shared" si="6"/>
        <v>0</v>
      </c>
      <c r="F157" s="214">
        <v>0</v>
      </c>
      <c r="G157" s="215">
        <f>IF(MIN(Skriveni!C2:D3,Skriveni!C5:D12,Skriveni!C14:D976)&lt;0,1,0)</f>
        <v>0</v>
      </c>
      <c r="U157" s="216">
        <v>38001</v>
      </c>
    </row>
    <row r="158" spans="1:21" ht="30" customHeight="1">
      <c r="A158" s="162">
        <f t="shared" si="9"/>
        <v>152</v>
      </c>
      <c r="B158" s="163" t="str">
        <f t="shared" si="7"/>
        <v>O.K.</v>
      </c>
      <c r="C158" s="169" t="s">
        <v>1969</v>
      </c>
      <c r="D158" s="231"/>
      <c r="E158" s="216">
        <f t="shared" si="6"/>
        <v>0</v>
      </c>
      <c r="F158" s="214">
        <v>0</v>
      </c>
      <c r="G158" s="215">
        <f>IF(H158=0,0,1)</f>
        <v>0</v>
      </c>
      <c r="H158" s="215">
        <f>SUM(Skriveni!H2:H976)</f>
        <v>0</v>
      </c>
      <c r="U158" s="216">
        <v>38331</v>
      </c>
    </row>
    <row r="159" spans="1:21" ht="30" customHeight="1">
      <c r="A159" s="162">
        <f t="shared" si="9"/>
        <v>153</v>
      </c>
      <c r="B159" s="163" t="str">
        <f t="shared" si="7"/>
        <v>O.K.</v>
      </c>
      <c r="C159" s="170" t="s">
        <v>3289</v>
      </c>
      <c r="D159" s="231"/>
      <c r="E159" s="216">
        <f t="shared" si="6"/>
        <v>0</v>
      </c>
      <c r="F159" s="214">
        <v>0</v>
      </c>
      <c r="G159" s="215">
        <f>IF(AND(I3=11,O3&lt;&gt;47123,OR(MAX(PRRAS!D14:E21)&gt;0,MIN(PRRAS!D14:E21)&lt;0)),1,0)</f>
        <v>0</v>
      </c>
      <c r="U159" s="216">
        <v>38340</v>
      </c>
    </row>
    <row r="160" spans="1:21" ht="30" customHeight="1">
      <c r="A160" s="162">
        <f t="shared" si="9"/>
        <v>154</v>
      </c>
      <c r="B160" s="163" t="str">
        <f t="shared" si="7"/>
        <v>O.K.</v>
      </c>
      <c r="C160" s="170" t="s">
        <v>1588</v>
      </c>
      <c r="D160" s="231"/>
      <c r="E160" s="216">
        <f>MAX(G160:L160)</f>
        <v>0</v>
      </c>
      <c r="F160" s="214">
        <v>0</v>
      </c>
      <c r="G160" s="215">
        <f>IF(AND(I3=11,MAX(PRRAS!D35:E35,PRRAS!D42:E42)&gt;0,T6=0),1,0)</f>
        <v>0</v>
      </c>
      <c r="U160" s="216">
        <v>38374</v>
      </c>
    </row>
    <row r="161" spans="1:21" ht="30" customHeight="1">
      <c r="A161" s="162">
        <f t="shared" si="9"/>
        <v>155</v>
      </c>
      <c r="B161" s="163" t="str">
        <f t="shared" si="7"/>
        <v>O.K.</v>
      </c>
      <c r="C161" s="170" t="s">
        <v>1589</v>
      </c>
      <c r="D161" s="231"/>
      <c r="E161" s="216">
        <f>MAX(G161:L161)</f>
        <v>0</v>
      </c>
      <c r="F161" s="214">
        <v>0</v>
      </c>
      <c r="G161" s="215">
        <f>IF(AND(I3=11,MAX(PRRAS!D22:E34,PRRAS!D36:E41,PRRAS!D43:E45,PRRAS!D51:E55,PRRAS!D149:E149,PRRAS!D211:E211,PRRAS!D245:E248,PRRAS!D259:E259)&gt;0),1,0)</f>
        <v>0</v>
      </c>
      <c r="I161" s="233"/>
      <c r="U161" s="216">
        <v>40834</v>
      </c>
    </row>
    <row r="162" spans="1:21" ht="30" customHeight="1">
      <c r="A162" s="162">
        <f t="shared" si="9"/>
        <v>156</v>
      </c>
      <c r="B162" s="163" t="str">
        <f t="shared" si="7"/>
        <v>O.K.</v>
      </c>
      <c r="C162" s="170" t="s">
        <v>3709</v>
      </c>
      <c r="D162" s="231"/>
      <c r="E162" s="216">
        <f>MAX(G162:L162)</f>
        <v>0</v>
      </c>
      <c r="F162" s="214">
        <v>0</v>
      </c>
      <c r="G162" s="215">
        <f>IF(AND(I3=11,O3&lt;&gt;47107,MAX(PRRAS!D260:E260)&gt;0),1,0)</f>
        <v>0</v>
      </c>
      <c r="H162" s="215">
        <f>IF(AND(I3=11,O5&lt;&gt;47107,MIN(PRRAS!D260:E260)&lt;0),1,0)</f>
        <v>0</v>
      </c>
      <c r="I162" s="233"/>
      <c r="U162" s="216">
        <v>42379</v>
      </c>
    </row>
    <row r="163" spans="1:21" ht="42" customHeight="1">
      <c r="A163" s="162">
        <f t="shared" si="9"/>
        <v>157</v>
      </c>
      <c r="B163" s="163" t="str">
        <f t="shared" si="7"/>
        <v>O.K.</v>
      </c>
      <c r="C163" s="171" t="s">
        <v>4013</v>
      </c>
      <c r="D163" s="231"/>
      <c r="E163" s="216">
        <f t="shared" si="6"/>
        <v>0</v>
      </c>
      <c r="F163" s="214">
        <v>0</v>
      </c>
      <c r="G163" s="215">
        <f>IF(AND(I3=11,MAX(PRRAS!D427:E429,PRRAS!D442:E444,PRRAS!D448:E449,PRRAS!D464:E465,PRRAS!D468:E471,PRRAS!D474:E474,PRRAS!D483:E483,PRRAS!D486:E486,PRRAS!D490:E492,PRRAS!D503:E504)&gt;0),1,0)</f>
        <v>0</v>
      </c>
      <c r="H163" s="215">
        <f>IF(AND(I3=11,MIN(PRRAS!D427:E429,PRRAS!D442:E444,PRRAS!D448:E449,PRRAS!D464:E465,PRRAS!D468:E471,PRRAS!D474:E474,PRRAS!D483:E483,PRRAS!D486:E486,PRRAS!D490:E492,PRRAS!D503:E504)&lt;0),1,0)</f>
        <v>0</v>
      </c>
      <c r="I163" s="214">
        <f>IF(AND(I3=11,AND(O3&lt;&gt;1087,O3&lt;&gt;47045,O3&lt;&gt;47107),OR(MIN(PRRAS!D488:E492)&lt;0,MAX(PRRAS!D488:E492)&gt;0)),1,0)</f>
        <v>0</v>
      </c>
      <c r="U163" s="216">
        <v>42434</v>
      </c>
    </row>
    <row r="164" spans="1:21" ht="30" customHeight="1">
      <c r="A164" s="162">
        <f t="shared" si="9"/>
        <v>158</v>
      </c>
      <c r="B164" s="163" t="str">
        <f t="shared" si="7"/>
        <v>O.K.</v>
      </c>
      <c r="C164" s="170" t="s">
        <v>3712</v>
      </c>
      <c r="D164" s="231"/>
      <c r="E164" s="216">
        <f t="shared" ref="E164:E187" si="10">MAX(G164:L164)</f>
        <v>0</v>
      </c>
      <c r="F164" s="214">
        <v>0</v>
      </c>
      <c r="G164" s="215">
        <f>IF(AND(I3=11,O3&lt;&gt;721,OR(MAX(PRRAS!D508:E508,PRRAS!D618:E618)&gt;0,MIN(PRRAS!D508:E508,PRRAS!D618:E618)&lt;0)),1,0)</f>
        <v>0</v>
      </c>
      <c r="U164" s="216">
        <v>42539</v>
      </c>
    </row>
    <row r="165" spans="1:21" ht="30" customHeight="1">
      <c r="A165" s="162">
        <f t="shared" si="9"/>
        <v>159</v>
      </c>
      <c r="B165" s="163" t="str">
        <f t="shared" si="7"/>
        <v>O.K.</v>
      </c>
      <c r="C165" s="171" t="s">
        <v>836</v>
      </c>
      <c r="D165" s="231"/>
      <c r="E165" s="216">
        <f t="shared" si="10"/>
        <v>0</v>
      </c>
      <c r="F165" s="214">
        <v>0</v>
      </c>
      <c r="G165" s="215">
        <f>IF(AND(I3=11,O3&lt;&gt;721,MAX(PRRAS!D509:E509,PRRAS!D521:E521,PRRAS!D524:E524,PRRAS!D530:E530,PRRAS!D533:E537,PRRAS!D550:E552,PRRAS!D556:E557,PRRAS!D573:E573,PRRAS!D576:E576,PRRAS!D581:E582)&gt;0),1,0)</f>
        <v>0</v>
      </c>
      <c r="U165" s="216">
        <v>42619</v>
      </c>
    </row>
    <row r="166" spans="1:21" ht="30" customHeight="1">
      <c r="A166" s="162">
        <f t="shared" si="9"/>
        <v>160</v>
      </c>
      <c r="B166" s="163" t="str">
        <f t="shared" si="7"/>
        <v>O.K.</v>
      </c>
      <c r="C166" s="170" t="s">
        <v>3710</v>
      </c>
      <c r="D166" s="231"/>
      <c r="E166" s="216">
        <f t="shared" si="10"/>
        <v>0</v>
      </c>
      <c r="F166" s="214">
        <v>0</v>
      </c>
      <c r="G166" s="215">
        <f>IF(AND(I3=11,O3&lt;&gt;46237,OR(MAX(PRRAS!D592:E592)&gt;0,MIN(PRRAS!D592:E592)&lt;0)),1,0)</f>
        <v>0</v>
      </c>
      <c r="U166" s="216">
        <v>42750</v>
      </c>
    </row>
    <row r="167" spans="1:21" ht="30" customHeight="1">
      <c r="A167" s="162">
        <f t="shared" si="9"/>
        <v>161</v>
      </c>
      <c r="B167" s="163" t="str">
        <f t="shared" si="7"/>
        <v>O.K.</v>
      </c>
      <c r="C167" s="170" t="s">
        <v>3711</v>
      </c>
      <c r="D167" s="231"/>
      <c r="E167" s="216">
        <f t="shared" si="10"/>
        <v>0</v>
      </c>
      <c r="F167" s="214">
        <v>0</v>
      </c>
      <c r="G167" s="215">
        <f>IF(AND(I3=11,O3&lt;&gt;174,OR(MAX(PRRAS!D597:E598)&gt;0,MIN(PRRAS!D597:E598)&lt;0)),1,0)</f>
        <v>0</v>
      </c>
      <c r="U167" s="216">
        <v>42768</v>
      </c>
    </row>
    <row r="168" spans="1:21" ht="30" customHeight="1">
      <c r="A168" s="162">
        <f t="shared" si="9"/>
        <v>162</v>
      </c>
      <c r="B168" s="163" t="str">
        <f t="shared" si="7"/>
        <v>O.K.</v>
      </c>
      <c r="C168" s="171" t="s">
        <v>837</v>
      </c>
      <c r="D168" s="231"/>
      <c r="E168" s="216">
        <f t="shared" si="10"/>
        <v>0</v>
      </c>
      <c r="F168" s="214">
        <v>0</v>
      </c>
      <c r="G168" s="215">
        <f>IF(AND(I3=11,MAX(PRRAS!D595:E595,PRRAS!D599:E601,PRRAS!D613:E614,PRRAS!D619:E619,PRRAS!D629:E631,PRRAS!D634:E634,PRRAS!D637:E637,PRRAS!D690:E690,PRRAS!D699:E699,PRRAS!D713:E713,PRRAS!D717:E717,PRRAS!D719:E719)&gt;0),1,0)</f>
        <v>0</v>
      </c>
      <c r="H168" s="216"/>
      <c r="I168" s="216"/>
      <c r="J168" s="216"/>
      <c r="K168" s="216"/>
      <c r="L168" s="216"/>
      <c r="M168" s="216"/>
      <c r="N168" s="216"/>
      <c r="O168" s="216"/>
      <c r="P168" s="216"/>
      <c r="Q168" s="216"/>
      <c r="U168" s="216">
        <v>43214</v>
      </c>
    </row>
    <row r="169" spans="1:21" ht="30" customHeight="1">
      <c r="A169" s="162">
        <f t="shared" si="9"/>
        <v>163</v>
      </c>
      <c r="B169" s="163" t="str">
        <f t="shared" si="7"/>
        <v>O.K.</v>
      </c>
      <c r="C169" s="170" t="s">
        <v>835</v>
      </c>
      <c r="D169" s="231"/>
      <c r="E169" s="216">
        <f t="shared" si="10"/>
        <v>0</v>
      </c>
      <c r="F169" s="214">
        <v>0</v>
      </c>
      <c r="G169" s="215">
        <f>IF(AND(OR(I3=12,AND(I3=11,Q3="DA")),O3&lt;&gt;47123,OR(MAX(PRRAS!D14:E21)&gt;0,MIN(PRRAS!D14:E21)&lt;0)),1,0)</f>
        <v>0</v>
      </c>
      <c r="H169" s="216"/>
      <c r="I169" s="216"/>
      <c r="J169" s="216"/>
      <c r="K169" s="216"/>
      <c r="L169" s="216"/>
      <c r="M169" s="216"/>
      <c r="N169" s="216"/>
      <c r="O169" s="216"/>
      <c r="P169" s="216"/>
      <c r="Q169" s="216"/>
      <c r="U169" s="216">
        <v>43564</v>
      </c>
    </row>
    <row r="170" spans="1:21" ht="30" customHeight="1">
      <c r="A170" s="162">
        <f>1+A169</f>
        <v>164</v>
      </c>
      <c r="B170" s="163" t="str">
        <f>IF(E170=1,"Pogreška",IF(F170=1,"Provjera","O.K."))</f>
        <v>O.K.</v>
      </c>
      <c r="C170" s="170" t="s">
        <v>2794</v>
      </c>
      <c r="D170" s="231"/>
      <c r="E170" s="216">
        <f>MAX(G170:L170)</f>
        <v>0</v>
      </c>
      <c r="F170" s="214">
        <v>0</v>
      </c>
      <c r="G170" s="215">
        <f>IF(AND(OR(I3=12,AND(I3=11,Q3="DA")),MAX(PRRAS!D35:E35,PRRAS!D42:E42)&gt;0,T6=0),1,0)</f>
        <v>0</v>
      </c>
      <c r="H170" s="216"/>
      <c r="I170" s="216"/>
      <c r="J170" s="216"/>
      <c r="K170" s="216"/>
      <c r="L170" s="216"/>
      <c r="M170" s="216"/>
      <c r="N170" s="216"/>
      <c r="O170" s="216"/>
      <c r="P170" s="216"/>
      <c r="Q170" s="216"/>
      <c r="U170" s="216">
        <v>46028</v>
      </c>
    </row>
    <row r="171" spans="1:21" ht="30" customHeight="1">
      <c r="A171" s="162">
        <f>1+A170</f>
        <v>165</v>
      </c>
      <c r="B171" s="163" t="str">
        <f>IF(E171=1,"Pogreška",IF(F171=1,"Provjera","O.K."))</f>
        <v>O.K.</v>
      </c>
      <c r="C171" s="171" t="s">
        <v>1552</v>
      </c>
      <c r="D171" s="231"/>
      <c r="E171" s="216">
        <f t="shared" si="10"/>
        <v>0</v>
      </c>
      <c r="F171" s="214">
        <v>0</v>
      </c>
      <c r="G171" s="215">
        <f>IF(AND(OR(I3=12,AND(I3=11,Q3="DA")),MAX(PRRAS!D22:E34,PRRAS!D36:E41,PRRAS!D43:E45,PRRAS!D149:E149,PRRAS!D245:E248)&gt;0),1,0)</f>
        <v>0</v>
      </c>
      <c r="I171" s="210"/>
      <c r="J171" s="232"/>
      <c r="K171" s="232"/>
      <c r="L171" s="232"/>
      <c r="M171" s="234"/>
      <c r="N171" s="232"/>
      <c r="O171" s="234"/>
      <c r="P171" s="232"/>
      <c r="Q171" s="235"/>
      <c r="U171" s="216">
        <v>47334</v>
      </c>
    </row>
    <row r="172" spans="1:21" ht="45" customHeight="1">
      <c r="A172" s="162">
        <f t="shared" si="9"/>
        <v>166</v>
      </c>
      <c r="B172" s="163" t="str">
        <f t="shared" si="7"/>
        <v>O.K.</v>
      </c>
      <c r="C172" s="171" t="s">
        <v>648</v>
      </c>
      <c r="D172" s="231"/>
      <c r="E172" s="216">
        <f t="shared" si="10"/>
        <v>0</v>
      </c>
      <c r="F172" s="214">
        <v>0</v>
      </c>
      <c r="G172" s="215">
        <f>IF(AND(OR(I3=12,AND(I3=11,Q3="DA")),MAX(PRRAS!D427:E429,PRRAS!D442:E444,PRRAS!D448:E449,PRRAS!D463:E465,PRRAS!D468:E471,PRRAS!D474:E474,PRRAS!D490:E492,PRRAS!D521:E521,PRRAS!D524:E524,PRRAS!D530:E530,PRRAS!D533:E537,PRRAS!D550:E552,PRRAS!D556:E557)&gt;0),1,0)</f>
        <v>0</v>
      </c>
      <c r="I172" s="210"/>
      <c r="J172" s="232"/>
      <c r="K172" s="232"/>
      <c r="L172" s="232"/>
      <c r="M172" s="234"/>
      <c r="N172" s="232"/>
      <c r="O172" s="234"/>
      <c r="P172" s="232"/>
      <c r="Q172" s="235"/>
      <c r="U172" s="216">
        <v>47852</v>
      </c>
    </row>
    <row r="173" spans="1:21" ht="30" customHeight="1">
      <c r="A173" s="162">
        <f t="shared" si="9"/>
        <v>167</v>
      </c>
      <c r="B173" s="163" t="str">
        <f t="shared" si="7"/>
        <v>O.K.</v>
      </c>
      <c r="C173" s="171" t="s">
        <v>1683</v>
      </c>
      <c r="D173" s="231"/>
      <c r="E173" s="216">
        <f t="shared" si="10"/>
        <v>0</v>
      </c>
      <c r="F173" s="214">
        <v>0</v>
      </c>
      <c r="G173" s="215">
        <f>IF(AND(OR(I3=12,AND(I3=11,Q3="DA")),MAX(PRRAS!D573:E573,PRRAS!D576:E576,PRRAS!D580:E582,PRRAS!D595:E595,PRRAS!D599:E601,PRRAS!D629:E631,PRRAS!D634:E634,PRRAS!D637:E637,PRRAS!D713:E713,PRRAS!D715:E715,PRRAS!D717:E717,PRRAS!D719:E719)&gt;0),1,0)</f>
        <v>0</v>
      </c>
      <c r="H173" s="215">
        <f>IF(AND(I3=12,MAX(PRRAS!D592:E592)&lt;&gt;0,O3&lt;&gt;47115),1,0)</f>
        <v>0</v>
      </c>
      <c r="I173" s="210"/>
      <c r="J173" s="232"/>
      <c r="K173" s="232"/>
      <c r="L173" s="232"/>
      <c r="M173" s="234"/>
      <c r="N173" s="232"/>
      <c r="O173" s="234"/>
      <c r="P173" s="232"/>
      <c r="Q173" s="235"/>
      <c r="U173" s="216">
        <v>47932</v>
      </c>
    </row>
    <row r="174" spans="1:21" ht="30" customHeight="1">
      <c r="A174" s="162">
        <f t="shared" si="9"/>
        <v>168</v>
      </c>
      <c r="B174" s="163" t="str">
        <f t="shared" si="7"/>
        <v>O.K.</v>
      </c>
      <c r="C174" s="171" t="s">
        <v>2600</v>
      </c>
      <c r="D174" s="231"/>
      <c r="E174" s="216">
        <f t="shared" si="10"/>
        <v>0</v>
      </c>
      <c r="F174" s="214">
        <v>0</v>
      </c>
      <c r="G174" s="215">
        <f>IF(AND(I3=13,MAX(PRRAS!D142:E145)&gt;0),1,0)</f>
        <v>0</v>
      </c>
      <c r="I174" s="210"/>
      <c r="J174" s="232"/>
      <c r="K174" s="232"/>
      <c r="L174" s="232"/>
      <c r="M174" s="232"/>
      <c r="U174" s="216">
        <v>48226</v>
      </c>
    </row>
    <row r="175" spans="1:21" ht="30" customHeight="1">
      <c r="A175" s="162">
        <f t="shared" si="9"/>
        <v>169</v>
      </c>
      <c r="B175" s="163" t="str">
        <f t="shared" si="7"/>
        <v>O.K.</v>
      </c>
      <c r="C175" s="171" t="s">
        <v>1121</v>
      </c>
      <c r="D175" s="231"/>
      <c r="E175" s="216">
        <f t="shared" si="10"/>
        <v>0</v>
      </c>
      <c r="F175" s="214">
        <v>0</v>
      </c>
      <c r="G175" s="215">
        <f>IF(AND(I3=21,MAX(PRRAS!D14:E45,PRRAS!D51:E55,PRRAS!D149:E149,PRRAS!D183:E183,PRRAS!D211:E211,PRRAS!D245:E248,PRRAS!D258:E262,PRRAS!D352:E352,PRRAS!D380:E380)&gt;0),1,0)</f>
        <v>0</v>
      </c>
      <c r="I175" s="232"/>
      <c r="J175" s="210"/>
      <c r="K175" s="232"/>
      <c r="L175" s="232"/>
      <c r="M175" s="232"/>
      <c r="U175" s="216">
        <v>49585</v>
      </c>
    </row>
    <row r="176" spans="1:21" ht="30" customHeight="1">
      <c r="A176" s="162">
        <f t="shared" si="9"/>
        <v>170</v>
      </c>
      <c r="B176" s="163" t="str">
        <f t="shared" si="7"/>
        <v>O.K.</v>
      </c>
      <c r="C176" s="171" t="s">
        <v>474</v>
      </c>
      <c r="D176" s="231"/>
      <c r="E176" s="216">
        <f t="shared" si="10"/>
        <v>0</v>
      </c>
      <c r="F176" s="214">
        <v>0</v>
      </c>
      <c r="G176" s="215">
        <f>IF(AND(I3=21,MAX(PRRAS!D404:E404,PRRAS!D425:E429,PRRAS!D432:E432,PRRAS!D442:E444,PRRAS!D448:E449,PRRAS!D463:E465,PRRAS!D468:E471,PRRAS!D474:E474,PRRAS!D483:E483,PRRAS!D486:E486,PRRAS!D488:E492)&gt;0),1,0)</f>
        <v>0</v>
      </c>
      <c r="I176" s="232"/>
      <c r="J176" s="210"/>
      <c r="K176" s="232"/>
      <c r="L176" s="232"/>
      <c r="M176" s="232"/>
      <c r="U176" s="216">
        <v>50709</v>
      </c>
    </row>
    <row r="177" spans="1:21" ht="30" customHeight="1">
      <c r="A177" s="162">
        <f t="shared" si="9"/>
        <v>171</v>
      </c>
      <c r="B177" s="163" t="str">
        <f t="shared" si="7"/>
        <v>O.K.</v>
      </c>
      <c r="C177" s="171" t="s">
        <v>1684</v>
      </c>
      <c r="D177" s="231"/>
      <c r="E177" s="216">
        <f t="shared" si="10"/>
        <v>0</v>
      </c>
      <c r="F177" s="214">
        <v>0</v>
      </c>
      <c r="G177" s="215">
        <f>IF(AND(I3=21,MAX(PRRAS!D502:E504,PRRAS!D508:E509,PRRAS!D521:E521,PRRAS!D524:E527,PRRAS!D530:E530,PRRAS!D533:E537,PRRAS!D540:E540,PRRAS!D550:E552,PRRAS!D556:E557,PRRAS!D573:E573,PRRAS!D576:E582,PRRAS!D592:E592,PRRAS!D595:E595)&gt;0),1,0)</f>
        <v>0</v>
      </c>
      <c r="I177" s="232"/>
      <c r="J177" s="210"/>
      <c r="K177" s="232"/>
      <c r="L177" s="232"/>
      <c r="M177" s="232"/>
      <c r="U177" s="216">
        <v>50985</v>
      </c>
    </row>
    <row r="178" spans="1:21" ht="30" customHeight="1">
      <c r="A178" s="162">
        <f t="shared" si="9"/>
        <v>172</v>
      </c>
      <c r="B178" s="163" t="str">
        <f t="shared" si="7"/>
        <v>O.K.</v>
      </c>
      <c r="C178" s="171" t="s">
        <v>1685</v>
      </c>
      <c r="D178" s="231"/>
      <c r="E178" s="216">
        <f t="shared" si="10"/>
        <v>0</v>
      </c>
      <c r="F178" s="214">
        <v>0</v>
      </c>
      <c r="G178" s="215">
        <f>IF(AND(I3=21,MAX(PRRAS!D597:E601,PRRAS!D612:E614,PRRAS!D618:E619,PRRAS!D629:E631,PRRAS!D634:E634,PRRAS!D637:E637,PRRAS!D699:E699,PRRAS!D713:E713,PRRAS!D715:E715,PRRAS!D717:E717,PRRAS!D719:E719)&gt;0),1,0)</f>
        <v>0</v>
      </c>
      <c r="I178" s="232"/>
      <c r="J178" s="210"/>
      <c r="K178" s="232"/>
      <c r="L178" s="232"/>
      <c r="M178" s="232"/>
      <c r="U178" s="216">
        <v>51409</v>
      </c>
    </row>
    <row r="179" spans="1:21" ht="30" customHeight="1">
      <c r="A179" s="162">
        <f t="shared" ref="A179:A209" si="11">1+A178</f>
        <v>173</v>
      </c>
      <c r="B179" s="163" t="str">
        <f t="shared" si="7"/>
        <v>O.K.</v>
      </c>
      <c r="C179" s="171" t="s">
        <v>2994</v>
      </c>
      <c r="D179" s="231"/>
      <c r="E179" s="216">
        <f t="shared" si="10"/>
        <v>0</v>
      </c>
      <c r="F179" s="214">
        <v>0</v>
      </c>
      <c r="G179" s="215">
        <f>IF(AND(I3=22,MAX(PRRAS!D23:E28,PRRAS!D32:E32,PRRAS!D36:E36,PRRAS!D38:E38,PRRAS!D43:E45,PRRAS!D51:E55,PRRAS!D142:E146,PRRAS!D149:E149,PRRAS!D183:E183,PRRAS!D211:E211,PRRAS!D258:E263)&gt;0),1,0)</f>
        <v>0</v>
      </c>
      <c r="I179" s="232"/>
      <c r="J179" s="210"/>
      <c r="K179" s="232"/>
      <c r="L179" s="232"/>
      <c r="M179" s="232"/>
      <c r="U179" s="216">
        <v>99999</v>
      </c>
    </row>
    <row r="180" spans="1:21" ht="30" customHeight="1">
      <c r="A180" s="162">
        <f t="shared" si="11"/>
        <v>174</v>
      </c>
      <c r="B180" s="163" t="str">
        <f t="shared" si="7"/>
        <v>O.K.</v>
      </c>
      <c r="C180" s="171" t="s">
        <v>2995</v>
      </c>
      <c r="D180" s="231"/>
      <c r="E180" s="216">
        <f t="shared" si="10"/>
        <v>0</v>
      </c>
      <c r="F180" s="214">
        <v>0</v>
      </c>
      <c r="G180" s="215">
        <f>IF(AND(I3=22,MAX(PRRAS!D352:E352,PRRAS!D380:E380,PRRAS!D404:E404,PRRAS!D425:E429,PRRAS!D432:E432,PRRAS!D442:E444,PRRAS!D448:E449,PRRAS!D463:E465,PRRAS!D468:E471,PRRAS!D474:E474,PRRAS!D483:E483,PRRAS!D486:E486,PRRAS!D488:E492)&gt;0),1,0)</f>
        <v>0</v>
      </c>
      <c r="I180" s="232"/>
      <c r="J180" s="210"/>
      <c r="K180" s="232"/>
      <c r="L180" s="232"/>
      <c r="M180" s="232"/>
    </row>
    <row r="181" spans="1:21" ht="30" customHeight="1">
      <c r="A181" s="162">
        <f t="shared" si="11"/>
        <v>175</v>
      </c>
      <c r="B181" s="163" t="str">
        <f t="shared" si="7"/>
        <v>O.K.</v>
      </c>
      <c r="C181" s="171" t="s">
        <v>2997</v>
      </c>
      <c r="D181" s="231"/>
      <c r="E181" s="216">
        <f t="shared" si="10"/>
        <v>0</v>
      </c>
      <c r="F181" s="214">
        <v>0</v>
      </c>
      <c r="G181" s="215">
        <f>IF(AND(I3=22,MAX(PRRAS!D502:E504,PRRAS!D508:E509,PRRAS!D521:E521,PRRAS!D524:E527,PRRAS!D530:E530,PRRAS!D533:E537,PRRAS!D540:E540,PRRAS!D550:E552,PRRAS!D556:E557,PRRAS!D573:E573,PRRAS!D576:E582,PRRAS!D592:E592,PRRAS!D595:E595)&gt;0),1,0)</f>
        <v>0</v>
      </c>
      <c r="I181" s="232"/>
      <c r="J181" s="210"/>
      <c r="K181" s="232"/>
      <c r="L181" s="232"/>
      <c r="M181" s="232"/>
    </row>
    <row r="182" spans="1:21" ht="30" customHeight="1">
      <c r="A182" s="162">
        <f t="shared" si="11"/>
        <v>176</v>
      </c>
      <c r="B182" s="163" t="str">
        <f t="shared" si="7"/>
        <v>O.K.</v>
      </c>
      <c r="C182" s="171" t="s">
        <v>2996</v>
      </c>
      <c r="D182" s="231"/>
      <c r="E182" s="216">
        <f t="shared" si="10"/>
        <v>0</v>
      </c>
      <c r="F182" s="214">
        <v>0</v>
      </c>
      <c r="G182" s="215">
        <f>IF(AND(I3=22,MAX(PRRAS!D597:E601,PRRAS!D612:E614,PRRAS!D618:E619,PRRAS!D629:E631,PRRAS!D634:E634,PRRAS!D637:E637,PRRAS!D699:E699,PRRAS!D713:E713,PRRAS!D715:E715,PRRAS!D717:E717,PRRAS!D719:E719)&gt;0),1,0)</f>
        <v>0</v>
      </c>
      <c r="I182" s="232"/>
      <c r="J182" s="210"/>
      <c r="K182" s="232"/>
      <c r="L182" s="232"/>
      <c r="M182" s="232"/>
    </row>
    <row r="183" spans="1:21" ht="45" customHeight="1">
      <c r="A183" s="162">
        <f t="shared" si="11"/>
        <v>177</v>
      </c>
      <c r="B183" s="163" t="str">
        <f t="shared" si="7"/>
        <v>O.K.</v>
      </c>
      <c r="C183" s="171" t="s">
        <v>473</v>
      </c>
      <c r="D183" s="231"/>
      <c r="E183" s="216">
        <f t="shared" si="10"/>
        <v>0</v>
      </c>
      <c r="F183" s="214">
        <v>0</v>
      </c>
      <c r="G183" s="215">
        <f>IF(AND(I3=23,MAX(PRRAS!D23:E28,PRRAS!D32:E32,PRRAS!D36:E36,PRRAS!D38:E38,PRRAS!D43:E45,PRRAS!D51:E55,PRRAS!D80:D84,PRRAS!D142:E145,PRRAS!D183:E183,PRRAS!D211:E211,PRRAS!D245:E248,PRRAS!D252:E256,PRRAS!D258:E263,PRRAS!D352:E352,PRRAS!D380:E380,PRRAS!D404:E404)&gt;0),1,0)</f>
        <v>0</v>
      </c>
      <c r="H183" s="215">
        <f>IF(AND(I3=22,Q3="DA",MAX(PRRAS!D23:E28,PRRAS!D32:E32,PRRAS!D36:E36,PRRAS!D38:E38,PRRAS!D43:E45,PRRAS!D51:E55,PRRAS!D80:D84,PRRAS!D142:E145,PRRAS!D183:E183,PRRAS!D211:E211,PRRAS!D245:E248,PRRAS!D252:E256,PRRAS!D258:E263,PRRAS!D352:E352,PRRAS!D380:E380,PRRAS!D404:E404)&gt;0),1,0)</f>
        <v>0</v>
      </c>
      <c r="I183" s="232"/>
      <c r="J183" s="210"/>
      <c r="K183" s="210"/>
      <c r="L183" s="232"/>
      <c r="M183" s="232"/>
      <c r="N183" s="232"/>
    </row>
    <row r="184" spans="1:21" ht="30" customHeight="1">
      <c r="A184" s="162">
        <f t="shared" si="11"/>
        <v>178</v>
      </c>
      <c r="B184" s="163" t="str">
        <f t="shared" si="7"/>
        <v>O.K.</v>
      </c>
      <c r="C184" s="171" t="s">
        <v>3625</v>
      </c>
      <c r="D184" s="231"/>
      <c r="E184" s="216">
        <f t="shared" si="10"/>
        <v>0</v>
      </c>
      <c r="F184" s="214">
        <v>0</v>
      </c>
      <c r="G184" s="215">
        <f>IF(AND(I3=23,MAX(PRRAS!D425:E429,PRRAS!D432:E432,PRRAS!D442:E444,PRRAS!D448:E449,PRRAS!D463:E465,PRRAS!D468:E471,PRRAS!D474:E474,PRRAS!D483:E483,PRRAS!D486:E486,PRRAS!D488:E492,PRRAS!D502:E504,PRRAS!D508:E509)&gt;0),1,0)</f>
        <v>0</v>
      </c>
      <c r="H184" s="215">
        <f>IF(AND(I3=22,Q3="DA",MAX(PRRAS!D425:E429,PRRAS!D432:E432,PRRAS!D442:E444,PRRAS!D448:E449,PRRAS!D463:E465,PRRAS!D468:E471,PRRAS!D474:E474,PRRAS!D483:E483,PRRAS!D486:E486,PRRAS!D488:E492,PRRAS!D502:E504,PRRAS!D508:E509)&gt;0),1,0)</f>
        <v>0</v>
      </c>
      <c r="I184" s="232"/>
      <c r="J184" s="210"/>
      <c r="K184" s="210"/>
      <c r="L184" s="232"/>
      <c r="M184" s="232"/>
      <c r="N184" s="232"/>
    </row>
    <row r="185" spans="1:21" ht="30" customHeight="1">
      <c r="A185" s="162">
        <f t="shared" si="11"/>
        <v>179</v>
      </c>
      <c r="B185" s="163" t="str">
        <f t="shared" si="7"/>
        <v>O.K.</v>
      </c>
      <c r="C185" s="171" t="s">
        <v>3626</v>
      </c>
      <c r="D185" s="231"/>
      <c r="E185" s="216">
        <f t="shared" si="10"/>
        <v>0</v>
      </c>
      <c r="F185" s="214">
        <v>0</v>
      </c>
      <c r="G185" s="215">
        <f>IF(AND(I3=23,MAX(PRRAS!D521:E521,PRRAS!D524:E527,PRRAS!D530:E530,PRRAS!D533:E537,PRRAS!D540:E540,PRRAS!D550:E552,PRRAS!D556:E557,PRRAS!D573:E573,PRRAS!D576:E582,PRRAS!D592:E592,PRRAS!D595:E595,PRRAS!D597:E601)&gt;0),1,0)</f>
        <v>0</v>
      </c>
      <c r="H185" s="215">
        <f>IF(AND(I3=22,Q3="DA",MAX(PRRAS!D521:E521,PRRAS!D524:E527,PRRAS!D530:E530,PRRAS!D533:E537,PRRAS!D540:E540,PRRAS!D550:E552,PRRAS!D556:E557,PRRAS!D573:E573,PRRAS!D576:E582,PRRAS!D592:E592,PRRAS!D595:E595,PRRAS!D597:E601)&gt;0),1,0)</f>
        <v>0</v>
      </c>
      <c r="I185" s="232"/>
      <c r="J185" s="210"/>
      <c r="K185" s="210"/>
      <c r="L185" s="232"/>
      <c r="M185" s="232"/>
      <c r="N185" s="232"/>
    </row>
    <row r="186" spans="1:21" ht="30" customHeight="1">
      <c r="A186" s="162">
        <f t="shared" si="11"/>
        <v>180</v>
      </c>
      <c r="B186" s="163" t="str">
        <f t="shared" si="7"/>
        <v>O.K.</v>
      </c>
      <c r="C186" s="171" t="s">
        <v>3627</v>
      </c>
      <c r="D186" s="231"/>
      <c r="E186" s="216">
        <f t="shared" si="10"/>
        <v>0</v>
      </c>
      <c r="F186" s="214">
        <v>0</v>
      </c>
      <c r="G186" s="215">
        <f>IF(AND(I3=23,MAX(PRRAS!D612:E614,PRRAS!D618:E619,PRRAS!D629:E631,PRRAS!D634:E634,PRRAS!D637:E637,PRRAS!D699:E699,PRRAS!D713:E713,PRRAS!D715:E715,PRRAS!D717:E717,PRRAS!D719:E719)&gt;0),1,0)</f>
        <v>0</v>
      </c>
      <c r="H186" s="215">
        <f>IF(AND(I3=22,Q3="DA",MAX(PRRAS!D612:E614,PRRAS!D618:E619,PRRAS!D629:E631,PRRAS!D634:E634,PRRAS!D637:E637,PRRAS!D699:E699,PRRAS!D713:E713,PRRAS!D715:E715,PRRAS!D717:E717,PRRAS!D719:E719)&gt;0),1,0)</f>
        <v>0</v>
      </c>
      <c r="I186" s="232"/>
      <c r="J186" s="210"/>
      <c r="K186" s="210"/>
      <c r="L186" s="232"/>
      <c r="M186" s="232"/>
      <c r="N186" s="232"/>
    </row>
    <row r="187" spans="1:21" ht="30" customHeight="1">
      <c r="A187" s="162">
        <f t="shared" si="11"/>
        <v>181</v>
      </c>
      <c r="B187" s="163" t="str">
        <f t="shared" si="7"/>
        <v>O.K.</v>
      </c>
      <c r="C187" s="171" t="s">
        <v>1122</v>
      </c>
      <c r="D187" s="231"/>
      <c r="E187" s="216">
        <f t="shared" si="10"/>
        <v>0</v>
      </c>
      <c r="F187" s="214">
        <v>0</v>
      </c>
      <c r="G187" s="215">
        <f>IF(AND(I3=31,MAX(PRRAS!D14:E45,PRRAS!D51:E55,PRRAS!D149:E149,PRRAS!D183:E183,PRRAS!D211:E211,PRRAS!D245:E248,PRRAS!D258:E263,PRRAS!D352:E352,PRRAS!D380:E380,PRRAS!D404:E404)&gt;0),1,0)</f>
        <v>0</v>
      </c>
      <c r="I187" s="232"/>
      <c r="J187" s="210"/>
      <c r="K187" s="232"/>
      <c r="L187" s="232"/>
      <c r="M187" s="232"/>
    </row>
    <row r="188" spans="1:21" ht="30" customHeight="1">
      <c r="A188" s="162">
        <f>1+A187</f>
        <v>182</v>
      </c>
      <c r="B188" s="163" t="str">
        <f t="shared" si="7"/>
        <v>O.K.</v>
      </c>
      <c r="C188" s="171" t="s">
        <v>2214</v>
      </c>
      <c r="D188" s="231"/>
      <c r="E188" s="216">
        <f t="shared" ref="E188:E194" si="12">MAX(G188:L188)</f>
        <v>0</v>
      </c>
      <c r="F188" s="214">
        <v>0</v>
      </c>
      <c r="G188" s="215">
        <f>IF(AND(I3=31,MAX(PRRAS!D425:E429,PRRAS!D432:E432,PRRAS!D442:E444,PRRAS!D448:E449,PRRAS!D463:E465,PRRAS!D468:E471,PRRAS!D474:E474,PRRAS!D486:E486,PRRAS!D488:E492,PRRAS!D502:E504,PRRAS!D508:E509)&gt;0),1,0)</f>
        <v>0</v>
      </c>
      <c r="I188" s="232"/>
      <c r="J188" s="210"/>
      <c r="K188" s="232"/>
      <c r="L188" s="232"/>
      <c r="M188" s="232"/>
    </row>
    <row r="189" spans="1:21" ht="30" customHeight="1">
      <c r="A189" s="162">
        <f t="shared" ref="A189:A194" si="13">1+A188</f>
        <v>183</v>
      </c>
      <c r="B189" s="163" t="str">
        <f t="shared" si="7"/>
        <v>O.K.</v>
      </c>
      <c r="C189" s="171" t="s">
        <v>2215</v>
      </c>
      <c r="D189" s="231"/>
      <c r="E189" s="216">
        <f t="shared" si="12"/>
        <v>0</v>
      </c>
      <c r="F189" s="214">
        <v>0</v>
      </c>
      <c r="G189" s="215">
        <f>IF(AND(I3=31,MAX(PRRAS!D521:E521,PRRAS!D524:E527,PRRAS!D530:E530,PRRAS!D533:E537,PRRAS!D540:E540,PRRAS!D550:E552,PRRAS!D556:E557,PRRAS!D573:E573,PRRAS!D576:E582,PRRAS!D592:E592,PRRAS!D595:E595,PRRAS!D597:E601)&gt;0),1,0)</f>
        <v>0</v>
      </c>
      <c r="I189" s="232"/>
      <c r="J189" s="210"/>
      <c r="K189" s="232"/>
      <c r="L189" s="232"/>
      <c r="M189" s="232"/>
    </row>
    <row r="190" spans="1:21" ht="30" customHeight="1">
      <c r="A190" s="162">
        <f t="shared" si="13"/>
        <v>184</v>
      </c>
      <c r="B190" s="163" t="str">
        <f t="shared" si="7"/>
        <v>O.K.</v>
      </c>
      <c r="C190" s="171" t="s">
        <v>2216</v>
      </c>
      <c r="D190" s="231"/>
      <c r="E190" s="216">
        <f t="shared" si="12"/>
        <v>0</v>
      </c>
      <c r="F190" s="214">
        <v>0</v>
      </c>
      <c r="G190" s="215">
        <f>IF(AND(I3=31,MAX(PRRAS!D618:E619,PRRAS!D629:E631,PRRAS!D634:E634,PRRAS!D637:E637,PRRAS!D656:E656,PRRAS!D658:E658,PRRAS!D699:E699,PRRAS!D713:E713,PRRAS!D715:E715,PRRAS!D717:E717,PRRAS!D719:E719)&gt;0),1,0)</f>
        <v>0</v>
      </c>
      <c r="I190" s="232"/>
      <c r="J190" s="210"/>
      <c r="K190" s="232"/>
      <c r="L190" s="232"/>
      <c r="M190" s="232"/>
    </row>
    <row r="191" spans="1:21" ht="30" customHeight="1">
      <c r="A191" s="162">
        <f t="shared" si="13"/>
        <v>185</v>
      </c>
      <c r="B191" s="163" t="str">
        <f t="shared" si="7"/>
        <v>O.K.</v>
      </c>
      <c r="C191" s="170" t="s">
        <v>1391</v>
      </c>
      <c r="D191" s="231"/>
      <c r="E191" s="216">
        <f t="shared" si="12"/>
        <v>0</v>
      </c>
      <c r="F191" s="214">
        <v>0</v>
      </c>
      <c r="G191" s="215">
        <f>IF(AND(I3=41,O3&lt;&gt;23911,O3&lt;&gt;25843,MAX(PRRAS!D142:E145)&gt;0),1,0)</f>
        <v>0</v>
      </c>
      <c r="I191" s="232"/>
      <c r="J191" s="210"/>
      <c r="K191" s="232"/>
      <c r="L191" s="232"/>
      <c r="M191" s="232"/>
    </row>
    <row r="192" spans="1:21" ht="30" customHeight="1">
      <c r="A192" s="162">
        <f t="shared" si="13"/>
        <v>186</v>
      </c>
      <c r="B192" s="163" t="str">
        <f t="shared" si="7"/>
        <v>O.K.</v>
      </c>
      <c r="C192" s="171" t="s">
        <v>1390</v>
      </c>
      <c r="D192" s="231"/>
      <c r="E192" s="216">
        <f t="shared" si="12"/>
        <v>0</v>
      </c>
      <c r="F192" s="214">
        <v>0</v>
      </c>
      <c r="G192" s="215">
        <f>IF(AND(I3=41,MAX(PRRAS!D14:E45,PRRAS!D146:E146,PRRAS!D149:E149,PRRAS!D183:E183,PRRAS!D352:E352,PRRAS!D404:E404,PRRAS!D425:E429,PRRAS!D432:E432,PRRAS!D442:E444,PRRAS!D448:E449,PRRAS!D463:E465,PRRAS!D468:E471,PRRAS!D490:E492)&gt;0),1,0)</f>
        <v>0</v>
      </c>
      <c r="I192" s="232"/>
      <c r="J192" s="210"/>
      <c r="K192" s="232"/>
      <c r="L192" s="232"/>
      <c r="M192" s="232"/>
    </row>
    <row r="193" spans="1:14" ht="30" customHeight="1">
      <c r="A193" s="162">
        <f t="shared" si="13"/>
        <v>187</v>
      </c>
      <c r="B193" s="163" t="str">
        <f t="shared" si="7"/>
        <v>O.K.</v>
      </c>
      <c r="C193" s="171" t="s">
        <v>641</v>
      </c>
      <c r="D193" s="231"/>
      <c r="E193" s="216">
        <f t="shared" si="12"/>
        <v>0</v>
      </c>
      <c r="F193" s="214">
        <v>0</v>
      </c>
      <c r="G193" s="215">
        <f>IF(AND(I3=41,MAX(PRRAS!D521:E521,PRRAS!D524:E527,PRRAS!D530:E530,PRRAS!D533:E537,PRRAS!D540:E540,PRRAS!D550:E552,PRRAS!D556:E557,PRRAS!D573:E573,PRRAS!D576:E582,PRRAS!D592:E592,PRRAS!D595:E595,PRRAS!D599:E601)&gt;0),1,0)</f>
        <v>0</v>
      </c>
      <c r="I193" s="232"/>
      <c r="J193" s="210"/>
      <c r="K193" s="232"/>
      <c r="L193" s="232"/>
      <c r="M193" s="232"/>
    </row>
    <row r="194" spans="1:14" ht="30" customHeight="1">
      <c r="A194" s="162">
        <f t="shared" si="13"/>
        <v>188</v>
      </c>
      <c r="B194" s="163" t="str">
        <f t="shared" si="7"/>
        <v>O.K.</v>
      </c>
      <c r="C194" s="171" t="s">
        <v>642</v>
      </c>
      <c r="D194" s="231"/>
      <c r="E194" s="216">
        <f t="shared" si="12"/>
        <v>0</v>
      </c>
      <c r="F194" s="214">
        <v>0</v>
      </c>
      <c r="G194" s="215">
        <f>IF(AND(I3=41,MAX(PRRAS!D629:E631,PRRAS!D634:E634,PRRAS!D637:E637,PRRAS!D656:E656,PRRAS!D658:E658,PRRAS!D713:E713,PRRAS!D715:E715,PRRAS!D717:E717,PRRAS!D719:E719)&gt;0),1,0)</f>
        <v>0</v>
      </c>
      <c r="I194" s="232"/>
      <c r="J194" s="210"/>
      <c r="K194" s="232"/>
      <c r="L194" s="232"/>
      <c r="M194" s="232"/>
      <c r="N194" s="234"/>
    </row>
    <row r="195" spans="1:14" ht="30" customHeight="1">
      <c r="A195" s="162">
        <f>1+A194</f>
        <v>189</v>
      </c>
      <c r="B195" s="163" t="str">
        <f t="shared" si="7"/>
        <v>O.K.</v>
      </c>
      <c r="C195" s="171" t="s">
        <v>643</v>
      </c>
      <c r="D195" s="231"/>
      <c r="E195" s="216">
        <f>MAX(G195:L195)</f>
        <v>0</v>
      </c>
      <c r="F195" s="214">
        <v>0</v>
      </c>
      <c r="G195" s="215">
        <f>IF(AND(I3=42,MAX(PRRAS!D14:E45,PRRAS!D51:E55,PRRAS!D142:E146,PRRAS!D149:E149,PRRAS!D183:E183,PRRAS!D233:E238,PRRAS!D258:E263,PRRAS!D352:E352,PRRAS!D404:E404)&gt;0),1,0)</f>
        <v>0</v>
      </c>
      <c r="I195" s="210"/>
      <c r="J195" s="232"/>
      <c r="K195" s="232"/>
      <c r="L195" s="232"/>
      <c r="M195" s="232"/>
    </row>
    <row r="196" spans="1:14" ht="30" customHeight="1">
      <c r="A196" s="162">
        <f>1+A195</f>
        <v>190</v>
      </c>
      <c r="B196" s="163" t="str">
        <f t="shared" si="7"/>
        <v>O.K.</v>
      </c>
      <c r="C196" s="171" t="s">
        <v>729</v>
      </c>
      <c r="D196" s="231"/>
      <c r="E196" s="216">
        <f>MAX(G196:L196)</f>
        <v>0</v>
      </c>
      <c r="F196" s="214">
        <v>0</v>
      </c>
      <c r="G196" s="215">
        <f>IF(AND(I3=42,MAX(PRRAS!D425:E429,PRRAS!D432:E432,PRRAS!D442:E444,PRRAS!D448:E449,PRRAS!D463:E465,PRRAS!D468:E471,PRRAS!D474:E474,PRRAS!D483:E483,PRRAS!D486:E486,PRRAS!D488:E492,PRRAS!D521:E521,PRRAS!D524:E527)&gt;0),1,0)</f>
        <v>0</v>
      </c>
      <c r="I196" s="210"/>
      <c r="J196" s="232"/>
      <c r="K196" s="232"/>
      <c r="L196" s="232"/>
      <c r="M196" s="232"/>
    </row>
    <row r="197" spans="1:14" ht="30" customHeight="1">
      <c r="A197" s="162">
        <f>1+A196</f>
        <v>191</v>
      </c>
      <c r="B197" s="163" t="str">
        <f t="shared" si="7"/>
        <v>O.K.</v>
      </c>
      <c r="C197" s="171" t="s">
        <v>1601</v>
      </c>
      <c r="D197" s="231"/>
      <c r="E197" s="216">
        <f>MAX(G197:L197)</f>
        <v>0</v>
      </c>
      <c r="F197" s="214">
        <v>0</v>
      </c>
      <c r="G197" s="215">
        <f>IF(AND(I3=42,MAX(PRRAS!D530:E530,PRRAS!D533:E537,PRRAS!D540:E540,PRRAS!D550:E552,PRRAS!D556:E557,PRRAS!D573:E573,PRRAS!D576:E582,PRRAS!D592:E592,PRRAS!D595:E595,PRRAS!D599:E601)&gt;0),1,0)</f>
        <v>0</v>
      </c>
      <c r="I197" s="210"/>
      <c r="J197" s="232"/>
      <c r="K197" s="232"/>
      <c r="L197" s="232"/>
      <c r="M197" s="232"/>
    </row>
    <row r="198" spans="1:14" ht="30" customHeight="1">
      <c r="A198" s="162">
        <f>1+A197</f>
        <v>192</v>
      </c>
      <c r="B198" s="163" t="str">
        <f t="shared" si="7"/>
        <v>O.K.</v>
      </c>
      <c r="C198" s="171" t="s">
        <v>1602</v>
      </c>
      <c r="D198" s="231"/>
      <c r="E198" s="216">
        <f>MAX(G198:L198)</f>
        <v>0</v>
      </c>
      <c r="F198" s="214">
        <v>0</v>
      </c>
      <c r="G198" s="215">
        <f>IF(AND(I3=42,MAX(PRRAS!D629:E631,PRRAS!D634:E634,PRRAS!D637:E637,PRRAS!D656:E656,PRRAS!D658:E658,PRRAS!D699:E699,PRRAS!D713:E713,PRRAS!D715:E715,PRRAS!D717:E717,PRRAS!D719:E719)&gt;0),1,0)</f>
        <v>0</v>
      </c>
      <c r="I198" s="210"/>
      <c r="J198" s="232"/>
      <c r="K198" s="232"/>
      <c r="L198" s="232"/>
      <c r="M198" s="232"/>
    </row>
    <row r="199" spans="1:14" ht="51" customHeight="1">
      <c r="A199" s="162">
        <f>1+A198</f>
        <v>193</v>
      </c>
      <c r="B199" s="163" t="str">
        <f t="shared" si="7"/>
        <v>O.K.</v>
      </c>
      <c r="C199" s="170" t="s">
        <v>499</v>
      </c>
      <c r="E199" s="216">
        <v>0</v>
      </c>
      <c r="F199" s="216">
        <f t="shared" ref="F199:F230" si="14">MAX(L199:O199)</f>
        <v>0</v>
      </c>
      <c r="L199" s="214">
        <f>IF(AND($I$3=11,OR(PRRAS!D656&gt;0,PRRAS!D658&gt;0),OR(PRRAS!D657&gt;0,PRRAS!D659&gt;0)),1,0)</f>
        <v>0</v>
      </c>
      <c r="M199" s="214">
        <f>IF(AND($I$3=11,OR(PRRAS!E656&gt;0,PRRAS!E658&gt;0),OR(PRRAS!E657&gt;0,PRRAS!E659&gt;0)),1,0)</f>
        <v>0</v>
      </c>
    </row>
    <row r="200" spans="1:14" ht="30" customHeight="1">
      <c r="A200" s="162">
        <f t="shared" si="11"/>
        <v>194</v>
      </c>
      <c r="B200" s="163" t="str">
        <f t="shared" si="7"/>
        <v>O.K.</v>
      </c>
      <c r="C200" s="170" t="s">
        <v>1591</v>
      </c>
      <c r="E200" s="216">
        <v>0</v>
      </c>
      <c r="F200" s="216">
        <f t="shared" si="14"/>
        <v>0</v>
      </c>
      <c r="L200" s="214">
        <f>IF(AND(PRRAS!D30&gt;0,PRRAS!D661=0),1,0)</f>
        <v>0</v>
      </c>
      <c r="M200" s="214">
        <f>IF(AND(PRRAS!E30&gt;0,PRRAS!E661=0),1,0)</f>
        <v>0</v>
      </c>
    </row>
    <row r="201" spans="1:14" ht="30" customHeight="1">
      <c r="A201" s="162">
        <f t="shared" si="11"/>
        <v>195</v>
      </c>
      <c r="B201" s="163" t="str">
        <f t="shared" si="7"/>
        <v>O.K.</v>
      </c>
      <c r="C201" s="170" t="s">
        <v>926</v>
      </c>
      <c r="E201" s="216">
        <v>0</v>
      </c>
      <c r="F201" s="216">
        <f t="shared" si="14"/>
        <v>0</v>
      </c>
      <c r="L201" s="214">
        <f>IF(AND(PRRAS!D39&gt;0,SUM(PRRAS!D662:'PRRAS'!D663)=0),1,0)</f>
        <v>0</v>
      </c>
      <c r="M201" s="214">
        <f>IF(AND(PRRAS!E39&gt;0,SUM(PRRAS!E662:'PRRAS'!E663)=0),1,0)</f>
        <v>0</v>
      </c>
    </row>
    <row r="202" spans="1:14" ht="30" customHeight="1">
      <c r="A202" s="162">
        <f t="shared" si="11"/>
        <v>196</v>
      </c>
      <c r="B202" s="163" t="str">
        <f t="shared" si="7"/>
        <v>O.K.</v>
      </c>
      <c r="C202" s="170" t="s">
        <v>927</v>
      </c>
      <c r="E202" s="216">
        <v>0</v>
      </c>
      <c r="F202" s="216">
        <f t="shared" si="14"/>
        <v>0</v>
      </c>
      <c r="L202" s="214">
        <f>IF(AND(PRRAS!D93&gt;0,PRRAS!D690=0),1,0)</f>
        <v>0</v>
      </c>
      <c r="M202" s="214">
        <f>IF(AND(PRRAS!E93&gt;0,PRRAS!E690=0),1,0)</f>
        <v>0</v>
      </c>
    </row>
    <row r="203" spans="1:14" ht="43.5" customHeight="1">
      <c r="A203" s="162">
        <f t="shared" si="11"/>
        <v>197</v>
      </c>
      <c r="B203" s="163" t="str">
        <f t="shared" ref="B203:B261" si="15">IF(E203=1,"Pogreška",IF(F203=1,"Provjera","O.K."))</f>
        <v>O.K.</v>
      </c>
      <c r="C203" s="170" t="s">
        <v>991</v>
      </c>
      <c r="E203" s="216">
        <v>0</v>
      </c>
      <c r="F203" s="216">
        <f t="shared" si="14"/>
        <v>0</v>
      </c>
      <c r="L203" s="214">
        <f>IF(AND(PRRAS!D127&gt;0,SUM(PRRAS!D698:'PRRAS'!D700)=0),1,0)</f>
        <v>0</v>
      </c>
      <c r="M203" s="214">
        <f>IF(AND(PRRAS!E127&gt;0,SUM(PRRAS!E698:'PRRAS'!E700)=0),1,0)</f>
        <v>0</v>
      </c>
    </row>
    <row r="204" spans="1:14" ht="30" customHeight="1">
      <c r="A204" s="162">
        <f t="shared" si="11"/>
        <v>198</v>
      </c>
      <c r="B204" s="163" t="str">
        <f t="shared" si="15"/>
        <v>O.K.</v>
      </c>
      <c r="C204" s="170" t="s">
        <v>1460</v>
      </c>
      <c r="E204" s="216">
        <v>0</v>
      </c>
      <c r="F204" s="216">
        <f t="shared" si="14"/>
        <v>0</v>
      </c>
      <c r="G204" s="236"/>
      <c r="H204" s="236"/>
      <c r="L204" s="214">
        <f>IF(AND(PRRAS!D166&gt;0,SUM(PRRAS!D701:D702)=0),1,0)</f>
        <v>0</v>
      </c>
      <c r="M204" s="214">
        <f>IF(AND(PRRAS!E166&gt;0,SUM(PRRAS!E701:E702)=0),1,0)</f>
        <v>0</v>
      </c>
    </row>
    <row r="205" spans="1:14" ht="30" customHeight="1">
      <c r="A205" s="162">
        <f t="shared" si="11"/>
        <v>199</v>
      </c>
      <c r="B205" s="163" t="str">
        <f t="shared" si="15"/>
        <v>O.K.</v>
      </c>
      <c r="C205" s="170" t="s">
        <v>1461</v>
      </c>
      <c r="E205" s="216">
        <v>0</v>
      </c>
      <c r="F205" s="216">
        <f t="shared" si="14"/>
        <v>0</v>
      </c>
      <c r="G205" s="236"/>
      <c r="H205" s="236"/>
      <c r="L205" s="214">
        <f>IF(AND(PRRAS!D191&gt;0,PRRAS!D705=0),1,0)</f>
        <v>0</v>
      </c>
      <c r="M205" s="214">
        <f>IF(AND(PRRAS!E191&gt;0,PRRAS!E705=0),1,0)</f>
        <v>0</v>
      </c>
    </row>
    <row r="206" spans="1:14" ht="45" customHeight="1">
      <c r="A206" s="162">
        <f t="shared" si="11"/>
        <v>200</v>
      </c>
      <c r="B206" s="163" t="str">
        <f t="shared" si="15"/>
        <v>O.K.</v>
      </c>
      <c r="C206" s="170" t="s">
        <v>1462</v>
      </c>
      <c r="E206" s="216">
        <v>0</v>
      </c>
      <c r="F206" s="216">
        <f t="shared" si="14"/>
        <v>0</v>
      </c>
      <c r="G206" s="236"/>
      <c r="H206" s="236"/>
      <c r="L206" s="214">
        <f>IF(AND(PRRAS!D192&gt;0,SUM(PRRAS!D706:D708)=0),1,0)</f>
        <v>0</v>
      </c>
      <c r="M206" s="214">
        <f>IF(AND(PRRAS!E192&gt;0,SUM(PRRAS!E706:E708)=0),1,0)</f>
        <v>0</v>
      </c>
    </row>
    <row r="207" spans="1:14" ht="30" customHeight="1">
      <c r="A207" s="162">
        <f t="shared" si="11"/>
        <v>201</v>
      </c>
      <c r="B207" s="163" t="str">
        <f t="shared" si="15"/>
        <v>Provjera</v>
      </c>
      <c r="C207" s="170" t="s">
        <v>1463</v>
      </c>
      <c r="E207" s="216">
        <v>0</v>
      </c>
      <c r="F207" s="216">
        <f t="shared" si="14"/>
        <v>1</v>
      </c>
      <c r="G207" s="236"/>
      <c r="H207" s="236"/>
      <c r="L207" s="214">
        <f>IF(AND(PRRAS!D194&gt;0,PRRAS!D709=0),1,0)</f>
        <v>1</v>
      </c>
      <c r="M207" s="214">
        <f>IF(AND(PRRAS!E194&gt;0,PRRAS!E709=0),1,0)</f>
        <v>1</v>
      </c>
    </row>
    <row r="208" spans="1:14" ht="30" customHeight="1">
      <c r="A208" s="162">
        <f t="shared" si="11"/>
        <v>202</v>
      </c>
      <c r="B208" s="163" t="str">
        <f t="shared" si="15"/>
        <v>O.K.</v>
      </c>
      <c r="C208" s="170" t="s">
        <v>1464</v>
      </c>
      <c r="E208" s="216">
        <v>0</v>
      </c>
      <c r="F208" s="216">
        <f t="shared" si="14"/>
        <v>0</v>
      </c>
      <c r="G208" s="236"/>
      <c r="H208" s="236"/>
      <c r="L208" s="214">
        <f>IF(AND(PRRAS!D197&gt;0,PRRAS!D710=0),1,0)</f>
        <v>0</v>
      </c>
      <c r="M208" s="214">
        <f>IF(AND(PRRAS!E197&gt;0,PRRAS!E710=0),1,0)</f>
        <v>0</v>
      </c>
    </row>
    <row r="209" spans="1:13" ht="30" customHeight="1">
      <c r="A209" s="162">
        <f t="shared" si="11"/>
        <v>203</v>
      </c>
      <c r="B209" s="163" t="str">
        <f t="shared" si="15"/>
        <v>O.K.</v>
      </c>
      <c r="C209" s="170" t="s">
        <v>2598</v>
      </c>
      <c r="E209" s="216">
        <v>0</v>
      </c>
      <c r="F209" s="216">
        <f t="shared" si="14"/>
        <v>0</v>
      </c>
      <c r="G209" s="236"/>
      <c r="H209" s="236"/>
      <c r="L209" s="214">
        <f>IF(AND(PRRAS!D198&gt;0,PRRAS!D711=0),1,0)</f>
        <v>0</v>
      </c>
      <c r="M209" s="214">
        <f>IF(AND(PRRAS!E198&gt;0,PRRAS!E711=0),1,0)</f>
        <v>0</v>
      </c>
    </row>
    <row r="210" spans="1:13" ht="43.5" customHeight="1">
      <c r="A210" s="162">
        <f t="shared" ref="A210:A241" si="16">1+A209</f>
        <v>204</v>
      </c>
      <c r="B210" s="163" t="str">
        <f t="shared" si="15"/>
        <v>O.K.</v>
      </c>
      <c r="C210" s="170" t="s">
        <v>86</v>
      </c>
      <c r="E210" s="216">
        <v>0</v>
      </c>
      <c r="F210" s="216">
        <f t="shared" si="14"/>
        <v>0</v>
      </c>
      <c r="G210" s="236"/>
      <c r="H210" s="236"/>
      <c r="L210" s="214">
        <f>IF(AND(PRRAS!D216&gt;0,SUM(PRRAS!D733:D735)=0),1,0)</f>
        <v>0</v>
      </c>
      <c r="M210" s="214">
        <f>IF(AND(PRRAS!E216&gt;0,SUM(PRRAS!E733:E735)=0),1,0)</f>
        <v>0</v>
      </c>
    </row>
    <row r="211" spans="1:13" ht="30" customHeight="1">
      <c r="A211" s="162">
        <f t="shared" si="16"/>
        <v>205</v>
      </c>
      <c r="B211" s="163" t="str">
        <f t="shared" si="15"/>
        <v>O.K.</v>
      </c>
      <c r="C211" s="170" t="s">
        <v>3033</v>
      </c>
      <c r="E211" s="216">
        <v>0</v>
      </c>
      <c r="F211" s="216">
        <f t="shared" si="14"/>
        <v>0</v>
      </c>
      <c r="L211" s="214">
        <f>IF(AND(PRRAS!D222&gt;0,PRRAS!D743=0),1,0)</f>
        <v>0</v>
      </c>
      <c r="M211" s="214">
        <f>IF(AND(PRRAS!E222&gt;0,PRRAS!E743=0),1,0)</f>
        <v>0</v>
      </c>
    </row>
    <row r="212" spans="1:13" ht="15" customHeight="1">
      <c r="A212" s="162">
        <f t="shared" si="16"/>
        <v>206</v>
      </c>
      <c r="B212" s="163" t="str">
        <f t="shared" si="15"/>
        <v>O.K.</v>
      </c>
      <c r="C212" s="170" t="s">
        <v>87</v>
      </c>
      <c r="E212" s="216">
        <f>MAX(G212:K212)</f>
        <v>0</v>
      </c>
      <c r="F212" s="216">
        <f t="shared" si="14"/>
        <v>0</v>
      </c>
      <c r="G212" s="215">
        <f>IF(ABS(PRRAS!D265-SUM(PRRAS!D785:D793)&gt;1),1,0)</f>
        <v>0</v>
      </c>
      <c r="H212" s="215">
        <f>IF(ABS(PRRAS!E265-SUM(PRRAS!E785:E793)&gt;1),1,0)</f>
        <v>0</v>
      </c>
    </row>
    <row r="213" spans="1:13" ht="30" customHeight="1">
      <c r="A213" s="162">
        <f t="shared" si="16"/>
        <v>207</v>
      </c>
      <c r="B213" s="163" t="str">
        <f t="shared" si="15"/>
        <v>O.K.</v>
      </c>
      <c r="C213" s="170" t="s">
        <v>1494</v>
      </c>
      <c r="E213" s="216">
        <v>0</v>
      </c>
      <c r="F213" s="216">
        <f t="shared" si="14"/>
        <v>0</v>
      </c>
      <c r="L213" s="214">
        <f>IF(AND(PRRAS!D270&gt;0,PRRAS!D799=0),1,0)</f>
        <v>0</v>
      </c>
      <c r="M213" s="214">
        <f>IF(AND(PRRAS!E270&gt;0,PRRAS!E799=0),1,0)</f>
        <v>0</v>
      </c>
    </row>
    <row r="214" spans="1:13" ht="33" customHeight="1">
      <c r="A214" s="162">
        <f t="shared" si="16"/>
        <v>208</v>
      </c>
      <c r="B214" s="163" t="str">
        <f t="shared" si="15"/>
        <v>O.K.</v>
      </c>
      <c r="C214" s="170" t="s">
        <v>1495</v>
      </c>
      <c r="E214" s="216">
        <v>0</v>
      </c>
      <c r="F214" s="216">
        <f t="shared" si="14"/>
        <v>0</v>
      </c>
      <c r="L214" s="214">
        <f>IF(AND(PRRAS!D431&gt;0,SUM(PRRAS!D813:D814)=0),1,0)</f>
        <v>0</v>
      </c>
      <c r="M214" s="214">
        <f>IF(AND(PRRAS!E431&gt;0,SUM(PRRAS!E813:E814)=0),1,0)</f>
        <v>0</v>
      </c>
    </row>
    <row r="215" spans="1:13" ht="30" customHeight="1">
      <c r="A215" s="162">
        <f t="shared" si="16"/>
        <v>209</v>
      </c>
      <c r="B215" s="163" t="str">
        <f t="shared" si="15"/>
        <v>O.K.</v>
      </c>
      <c r="C215" s="170" t="s">
        <v>1496</v>
      </c>
      <c r="E215" s="216">
        <v>0</v>
      </c>
      <c r="F215" s="216">
        <f t="shared" si="14"/>
        <v>0</v>
      </c>
      <c r="L215" s="214">
        <f>IF(AND(PRRAS!D434&gt;0,SUM(PRRAS!D815:D816)=0),1,0)</f>
        <v>0</v>
      </c>
      <c r="M215" s="214">
        <f>IF(AND(PRRAS!E434&gt;0,SUM(PRRAS!E815:E816)=0),1,0)</f>
        <v>0</v>
      </c>
    </row>
    <row r="216" spans="1:13" ht="30" customHeight="1">
      <c r="A216" s="162">
        <f t="shared" si="16"/>
        <v>210</v>
      </c>
      <c r="B216" s="163" t="str">
        <f t="shared" si="15"/>
        <v>O.K.</v>
      </c>
      <c r="C216" s="170" t="s">
        <v>1497</v>
      </c>
      <c r="E216" s="216">
        <v>0</v>
      </c>
      <c r="F216" s="216">
        <f t="shared" si="14"/>
        <v>0</v>
      </c>
      <c r="L216" s="214">
        <f>IF(AND(PRRAS!D435&gt;0,SUM(PRRAS!D817:D818)=0),1,0)</f>
        <v>0</v>
      </c>
      <c r="M216" s="214">
        <f>IF(AND(PRRAS!E435&gt;0,SUM(PRRAS!E817:E818)=0),1,0)</f>
        <v>0</v>
      </c>
    </row>
    <row r="217" spans="1:13" ht="30" customHeight="1">
      <c r="A217" s="162">
        <f t="shared" si="16"/>
        <v>211</v>
      </c>
      <c r="B217" s="163" t="str">
        <f t="shared" si="15"/>
        <v>O.K.</v>
      </c>
      <c r="C217" s="170" t="s">
        <v>1019</v>
      </c>
      <c r="E217" s="216">
        <v>0</v>
      </c>
      <c r="F217" s="216">
        <f t="shared" si="14"/>
        <v>0</v>
      </c>
      <c r="L217" s="214">
        <f>IF(AND(PRRAS!D436&gt;0,SUM(PRRAS!D819:D820)=0),1,0)</f>
        <v>0</v>
      </c>
      <c r="M217" s="214">
        <f>IF(AND(PRRAS!E436&gt;0,SUM(PRRAS!E819:E820)=0),1,0)</f>
        <v>0</v>
      </c>
    </row>
    <row r="218" spans="1:13" ht="30" customHeight="1">
      <c r="A218" s="162">
        <f t="shared" si="16"/>
        <v>212</v>
      </c>
      <c r="B218" s="163" t="str">
        <f t="shared" si="15"/>
        <v>O.K.</v>
      </c>
      <c r="C218" s="170" t="s">
        <v>1108</v>
      </c>
      <c r="E218" s="216">
        <v>0</v>
      </c>
      <c r="F218" s="216">
        <f t="shared" si="14"/>
        <v>0</v>
      </c>
      <c r="L218" s="214">
        <f>IF(AND(PRRAS!D439&gt;0,SUM(PRRAS!D824:D825)=0),1,0)</f>
        <v>0</v>
      </c>
      <c r="M218" s="214">
        <f>IF(AND(PRRAS!E439&gt;0,SUM(PRRAS!E824:E825)=0),1,0)</f>
        <v>0</v>
      </c>
    </row>
    <row r="219" spans="1:13" ht="30" customHeight="1">
      <c r="A219" s="162">
        <f t="shared" si="16"/>
        <v>213</v>
      </c>
      <c r="B219" s="163" t="str">
        <f t="shared" si="15"/>
        <v>O.K.</v>
      </c>
      <c r="C219" s="170" t="s">
        <v>2406</v>
      </c>
      <c r="E219" s="216">
        <v>0</v>
      </c>
      <c r="F219" s="216">
        <f t="shared" si="14"/>
        <v>0</v>
      </c>
      <c r="L219" s="214">
        <f>IF(AND(PRRAS!D440&gt;0,SUM(PRRAS!D826:D827)=0),1,0)</f>
        <v>0</v>
      </c>
      <c r="M219" s="214">
        <f>IF(AND(PRRAS!E440&gt;0,SUM(PRRAS!E826:E827)=0),1,0)</f>
        <v>0</v>
      </c>
    </row>
    <row r="220" spans="1:13" ht="30" customHeight="1">
      <c r="A220" s="162">
        <f t="shared" si="16"/>
        <v>214</v>
      </c>
      <c r="B220" s="163" t="str">
        <f t="shared" si="15"/>
        <v>O.K.</v>
      </c>
      <c r="C220" s="170" t="s">
        <v>2407</v>
      </c>
      <c r="E220" s="216">
        <v>0</v>
      </c>
      <c r="F220" s="216">
        <f t="shared" si="14"/>
        <v>0</v>
      </c>
      <c r="L220" s="214">
        <f>IF(AND(PRRAS!D441&gt;0,SUM(PRRAS!D828:D829)=0),1,0)</f>
        <v>0</v>
      </c>
      <c r="M220" s="214">
        <f>IF(AND(PRRAS!E441&gt;0,SUM(PRRAS!E828:E829)=0),1,0)</f>
        <v>0</v>
      </c>
    </row>
    <row r="221" spans="1:13" ht="30" customHeight="1">
      <c r="A221" s="162">
        <f t="shared" si="16"/>
        <v>215</v>
      </c>
      <c r="B221" s="163" t="str">
        <f t="shared" si="15"/>
        <v>O.K.</v>
      </c>
      <c r="C221" s="170" t="s">
        <v>2990</v>
      </c>
      <c r="E221" s="216">
        <v>0</v>
      </c>
      <c r="F221" s="216">
        <f t="shared" si="14"/>
        <v>0</v>
      </c>
      <c r="L221" s="214">
        <f>IF(AND(PRRAS!D473&gt;0,PRRAS!D856=0),1,0)</f>
        <v>0</v>
      </c>
      <c r="M221" s="214">
        <f>IF(AND(PRRAS!E473&gt;0,PRRAS!E856=0),1,0)</f>
        <v>0</v>
      </c>
    </row>
    <row r="222" spans="1:13" ht="30" customHeight="1">
      <c r="A222" s="162">
        <f t="shared" si="16"/>
        <v>216</v>
      </c>
      <c r="B222" s="163" t="str">
        <f t="shared" si="15"/>
        <v>O.K.</v>
      </c>
      <c r="C222" s="170" t="s">
        <v>2991</v>
      </c>
      <c r="E222" s="216">
        <v>0</v>
      </c>
      <c r="F222" s="216">
        <f t="shared" si="14"/>
        <v>0</v>
      </c>
      <c r="L222" s="214">
        <f>IF(AND(PRRAS!D489&gt;0,PRRAS!D857=0),1,0)</f>
        <v>0</v>
      </c>
      <c r="M222" s="214">
        <f>IF(AND(PRRAS!E489&gt;0,PRRAS!E857=0),1,0)</f>
        <v>0</v>
      </c>
    </row>
    <row r="223" spans="1:13" ht="30" customHeight="1">
      <c r="A223" s="162">
        <f t="shared" si="16"/>
        <v>217</v>
      </c>
      <c r="B223" s="163" t="str">
        <f t="shared" si="15"/>
        <v>O.K.</v>
      </c>
      <c r="C223" s="170" t="s">
        <v>2992</v>
      </c>
      <c r="E223" s="216">
        <v>0</v>
      </c>
      <c r="F223" s="216">
        <f t="shared" si="14"/>
        <v>0</v>
      </c>
      <c r="L223" s="214">
        <f>IF(AND(PRRAS!D490&gt;0,PRRAS!D858=0),1,0)</f>
        <v>0</v>
      </c>
      <c r="M223" s="214">
        <f>IF(AND(PRRAS!E490&gt;0,PRRAS!E858=0),1,0)</f>
        <v>0</v>
      </c>
    </row>
    <row r="224" spans="1:13" ht="30" customHeight="1">
      <c r="A224" s="162">
        <f t="shared" si="16"/>
        <v>218</v>
      </c>
      <c r="B224" s="163" t="str">
        <f t="shared" si="15"/>
        <v>O.K.</v>
      </c>
      <c r="C224" s="170" t="s">
        <v>4319</v>
      </c>
      <c r="E224" s="216">
        <v>0</v>
      </c>
      <c r="F224" s="216">
        <f t="shared" si="14"/>
        <v>0</v>
      </c>
      <c r="L224" s="214">
        <f>IF(AND(PRRAS!D491&gt;0,PRRAS!D859=0),1,0)</f>
        <v>0</v>
      </c>
      <c r="M224" s="214">
        <f>IF(AND(PRRAS!E491&gt;0,PRRAS!E859=0),1,0)</f>
        <v>0</v>
      </c>
    </row>
    <row r="225" spans="1:13" ht="30" customHeight="1">
      <c r="A225" s="162">
        <f t="shared" si="16"/>
        <v>219</v>
      </c>
      <c r="B225" s="163" t="str">
        <f t="shared" si="15"/>
        <v>O.K.</v>
      </c>
      <c r="C225" s="170" t="s">
        <v>4320</v>
      </c>
      <c r="E225" s="216">
        <v>0</v>
      </c>
      <c r="F225" s="216">
        <f t="shared" si="14"/>
        <v>0</v>
      </c>
      <c r="L225" s="214">
        <f>IF(AND(PRRAS!D492&gt;0,PRRAS!D860=0),1,0)</f>
        <v>0</v>
      </c>
      <c r="M225" s="214">
        <f>IF(AND(PRRAS!E492&gt;0,PRRAS!E860=0),1,0)</f>
        <v>0</v>
      </c>
    </row>
    <row r="226" spans="1:13" ht="30" customHeight="1">
      <c r="A226" s="162">
        <f t="shared" si="16"/>
        <v>220</v>
      </c>
      <c r="B226" s="163" t="str">
        <f t="shared" si="15"/>
        <v>O.K.</v>
      </c>
      <c r="C226" s="170" t="s">
        <v>3029</v>
      </c>
      <c r="E226" s="216">
        <v>0</v>
      </c>
      <c r="F226" s="216">
        <f t="shared" si="14"/>
        <v>0</v>
      </c>
      <c r="L226" s="214">
        <f>IF(AND(PRRAS!D495&gt;0,PRRAS!D864=0),1,0)</f>
        <v>0</v>
      </c>
      <c r="M226" s="214">
        <f>IF(AND(PRRAS!E495&gt;0,PRRAS!E864=0),1,0)</f>
        <v>0</v>
      </c>
    </row>
    <row r="227" spans="1:13" ht="30" customHeight="1">
      <c r="A227" s="162">
        <f t="shared" si="16"/>
        <v>221</v>
      </c>
      <c r="B227" s="163" t="str">
        <f t="shared" si="15"/>
        <v>O.K.</v>
      </c>
      <c r="C227" s="170" t="s">
        <v>3030</v>
      </c>
      <c r="E227" s="216">
        <v>0</v>
      </c>
      <c r="F227" s="216">
        <f t="shared" si="14"/>
        <v>0</v>
      </c>
      <c r="L227" s="214">
        <f>IF(AND(PRRAS!D496&gt;0,SUM(PRRAS!D865:D866)=0),1,0)</f>
        <v>0</v>
      </c>
      <c r="M227" s="214">
        <f>IF(AND(PRRAS!E496&gt;0,SUM(PRRAS!E865:E866)=0),1,0)</f>
        <v>0</v>
      </c>
    </row>
    <row r="228" spans="1:13" ht="30" customHeight="1">
      <c r="A228" s="162">
        <f t="shared" si="16"/>
        <v>222</v>
      </c>
      <c r="B228" s="163" t="str">
        <f t="shared" si="15"/>
        <v>O.K.</v>
      </c>
      <c r="C228" s="170" t="s">
        <v>3031</v>
      </c>
      <c r="E228" s="216">
        <v>0</v>
      </c>
      <c r="F228" s="216">
        <f t="shared" si="14"/>
        <v>0</v>
      </c>
      <c r="L228" s="214">
        <f>IF(AND(PRRAS!D497&gt;0,PRRAS!D867=0),1,0)</f>
        <v>0</v>
      </c>
      <c r="M228" s="214">
        <f>IF(AND(PRRAS!E497&gt;0,PRRAS!E867=0),1,0)</f>
        <v>0</v>
      </c>
    </row>
    <row r="229" spans="1:13" ht="30" customHeight="1">
      <c r="A229" s="162">
        <f t="shared" si="16"/>
        <v>223</v>
      </c>
      <c r="B229" s="163" t="str">
        <f t="shared" si="15"/>
        <v>O.K.</v>
      </c>
      <c r="C229" s="170" t="s">
        <v>3032</v>
      </c>
      <c r="E229" s="216">
        <v>0</v>
      </c>
      <c r="F229" s="216">
        <f t="shared" si="14"/>
        <v>0</v>
      </c>
      <c r="L229" s="214">
        <f>IF(AND(PRRAS!D500&gt;0,PRRAS!D871=0),1,0)</f>
        <v>0</v>
      </c>
      <c r="M229" s="214">
        <f>IF(AND(PRRAS!E500&gt;0,PRRAS!E871=0),1,0)</f>
        <v>0</v>
      </c>
    </row>
    <row r="230" spans="1:13" ht="30" customHeight="1">
      <c r="A230" s="162">
        <f t="shared" si="16"/>
        <v>224</v>
      </c>
      <c r="B230" s="163" t="str">
        <f t="shared" si="15"/>
        <v>O.K.</v>
      </c>
      <c r="C230" s="170" t="s">
        <v>2450</v>
      </c>
      <c r="E230" s="216">
        <v>0</v>
      </c>
      <c r="F230" s="216">
        <f t="shared" si="14"/>
        <v>0</v>
      </c>
      <c r="L230" s="214">
        <f>IF(AND(PRRAS!D501&gt;0,SUM(PRRAS!D872:D873)=0),1,0)</f>
        <v>0</v>
      </c>
      <c r="M230" s="214">
        <f>IF(AND(PRRAS!E501&gt;0,SUM(PRRAS!E872:E873)=0),1,0)</f>
        <v>0</v>
      </c>
    </row>
    <row r="231" spans="1:13" ht="30" customHeight="1">
      <c r="A231" s="162">
        <f t="shared" si="16"/>
        <v>225</v>
      </c>
      <c r="B231" s="163" t="str">
        <f t="shared" si="15"/>
        <v>O.K.</v>
      </c>
      <c r="C231" s="170" t="s">
        <v>834</v>
      </c>
      <c r="E231" s="216">
        <v>0</v>
      </c>
      <c r="F231" s="216">
        <f t="shared" ref="F231:F261" si="17">MAX(L231:O231)</f>
        <v>0</v>
      </c>
      <c r="L231" s="214">
        <f>IF(AND(PRRAS!D503&gt;0,PRRAS!D877=0),1,0)</f>
        <v>0</v>
      </c>
      <c r="M231" s="214">
        <f>IF(AND(PRRAS!E503&gt;0,PRRAS!E877=0),1,0)</f>
        <v>0</v>
      </c>
    </row>
    <row r="232" spans="1:13" ht="30" customHeight="1">
      <c r="A232" s="162">
        <f t="shared" si="16"/>
        <v>226</v>
      </c>
      <c r="B232" s="163" t="str">
        <f t="shared" si="15"/>
        <v>O.K.</v>
      </c>
      <c r="C232" s="170" t="s">
        <v>1005</v>
      </c>
      <c r="E232" s="216">
        <v>0</v>
      </c>
      <c r="F232" s="216">
        <f t="shared" si="17"/>
        <v>0</v>
      </c>
      <c r="L232" s="214">
        <f>IF(AND(PRRAS!D504&gt;0,SUM(PRRAS!D878:D879)=0),1,0)</f>
        <v>0</v>
      </c>
      <c r="M232" s="214">
        <f>IF(AND(PRRAS!E504&gt;0,SUM(PRRAS!E878:E879)=0),1,0)</f>
        <v>0</v>
      </c>
    </row>
    <row r="233" spans="1:13" ht="30" customHeight="1">
      <c r="A233" s="162">
        <f t="shared" si="16"/>
        <v>227</v>
      </c>
      <c r="B233" s="163" t="str">
        <f t="shared" si="15"/>
        <v>O.K.</v>
      </c>
      <c r="C233" s="170" t="s">
        <v>1006</v>
      </c>
      <c r="E233" s="216">
        <v>0</v>
      </c>
      <c r="F233" s="216">
        <f t="shared" si="17"/>
        <v>0</v>
      </c>
      <c r="L233" s="214">
        <f>IF(AND(PRRAS!D506&gt;0,PRRAS!D880=0),1,0)</f>
        <v>0</v>
      </c>
      <c r="M233" s="214">
        <f>IF(AND(PRRAS!E506&gt;0,PRRAS!E880=0),1,0)</f>
        <v>0</v>
      </c>
    </row>
    <row r="234" spans="1:13" ht="30" customHeight="1">
      <c r="A234" s="162">
        <f t="shared" si="16"/>
        <v>228</v>
      </c>
      <c r="B234" s="163" t="str">
        <f t="shared" si="15"/>
        <v>O.K.</v>
      </c>
      <c r="C234" s="170" t="s">
        <v>626</v>
      </c>
      <c r="E234" s="216">
        <v>0</v>
      </c>
      <c r="F234" s="216">
        <f t="shared" si="17"/>
        <v>0</v>
      </c>
      <c r="L234" s="214">
        <f>IF(AND(PRRAS!D507&gt;0,PRRAS!D881=0),1,0)</f>
        <v>0</v>
      </c>
      <c r="M234" s="214">
        <f>IF(AND(PRRAS!E507&gt;0,PRRAS!E881=0),1,0)</f>
        <v>0</v>
      </c>
    </row>
    <row r="235" spans="1:13" ht="30" customHeight="1">
      <c r="A235" s="162">
        <f t="shared" si="16"/>
        <v>229</v>
      </c>
      <c r="B235" s="163" t="str">
        <f t="shared" si="15"/>
        <v>O.K.</v>
      </c>
      <c r="C235" s="170" t="s">
        <v>1867</v>
      </c>
      <c r="E235" s="216">
        <v>0</v>
      </c>
      <c r="F235" s="216">
        <f t="shared" si="17"/>
        <v>0</v>
      </c>
      <c r="L235" s="214">
        <f>IF(AND(PRRAS!D508&gt;0,PRRAS!D882=0),1,0)</f>
        <v>0</v>
      </c>
      <c r="M235" s="214">
        <f>IF(AND(PRRAS!E508&gt;0,PRRAS!E882=0),1,0)</f>
        <v>0</v>
      </c>
    </row>
    <row r="236" spans="1:13" ht="30" customHeight="1">
      <c r="A236" s="162">
        <f t="shared" si="16"/>
        <v>230</v>
      </c>
      <c r="B236" s="163" t="str">
        <f t="shared" si="15"/>
        <v>O.K.</v>
      </c>
      <c r="C236" s="170" t="s">
        <v>1868</v>
      </c>
      <c r="E236" s="216">
        <v>0</v>
      </c>
      <c r="F236" s="216">
        <f t="shared" si="17"/>
        <v>0</v>
      </c>
      <c r="L236" s="214">
        <f>IF(AND(PRRAS!D529&gt;0,PRRAS!D897=0),1,0)</f>
        <v>0</v>
      </c>
      <c r="M236" s="214">
        <f>IF(AND(PRRAS!E529&gt;0,PRRAS!E897=0),1,0)</f>
        <v>0</v>
      </c>
    </row>
    <row r="237" spans="1:13" ht="30" customHeight="1">
      <c r="A237" s="162">
        <f t="shared" si="16"/>
        <v>231</v>
      </c>
      <c r="B237" s="163" t="str">
        <f t="shared" si="15"/>
        <v>O.K.</v>
      </c>
      <c r="C237" s="170" t="s">
        <v>1869</v>
      </c>
      <c r="E237" s="216">
        <v>0</v>
      </c>
      <c r="F237" s="216">
        <f t="shared" si="17"/>
        <v>0</v>
      </c>
      <c r="L237" s="214">
        <f>IF(AND(PRRAS!D539&gt;0,SUM(PRRAS!D898:D899)=0),1,0)</f>
        <v>0</v>
      </c>
      <c r="M237" s="214">
        <f>IF(AND(PRRAS!E539&gt;0,SUM(PRRAS!E898:E899)=0),1,0)</f>
        <v>0</v>
      </c>
    </row>
    <row r="238" spans="1:13" ht="30" customHeight="1">
      <c r="A238" s="162">
        <f t="shared" si="16"/>
        <v>232</v>
      </c>
      <c r="B238" s="163" t="str">
        <f t="shared" si="15"/>
        <v>O.K.</v>
      </c>
      <c r="C238" s="170" t="s">
        <v>1870</v>
      </c>
      <c r="E238" s="216">
        <v>0</v>
      </c>
      <c r="F238" s="216">
        <f t="shared" si="17"/>
        <v>0</v>
      </c>
      <c r="L238" s="214">
        <f>IF(AND(PRRAS!D542&gt;0,SUM(PRRAS!D900:D901)=0),1,0)</f>
        <v>0</v>
      </c>
      <c r="M238" s="214">
        <f>IF(AND(PRRAS!E542&gt;0,SUM(PRRAS!E900:E901)=0),1,0)</f>
        <v>0</v>
      </c>
    </row>
    <row r="239" spans="1:13" ht="30" customHeight="1">
      <c r="A239" s="162">
        <f t="shared" si="16"/>
        <v>233</v>
      </c>
      <c r="B239" s="163" t="str">
        <f t="shared" si="15"/>
        <v>O.K.</v>
      </c>
      <c r="C239" s="170" t="s">
        <v>921</v>
      </c>
      <c r="E239" s="216">
        <v>0</v>
      </c>
      <c r="F239" s="216">
        <f t="shared" si="17"/>
        <v>0</v>
      </c>
      <c r="L239" s="214">
        <f>IF(AND(PRRAS!D543&gt;0,SUM(PRRAS!D902:D903)=0),1,0)</f>
        <v>0</v>
      </c>
      <c r="M239" s="214">
        <f>IF(AND(PRRAS!E543&gt;0,SUM(PRRAS!E902:E903)=0),1,0)</f>
        <v>0</v>
      </c>
    </row>
    <row r="240" spans="1:13" ht="30" customHeight="1">
      <c r="A240" s="162">
        <f t="shared" si="16"/>
        <v>234</v>
      </c>
      <c r="B240" s="163" t="str">
        <f t="shared" si="15"/>
        <v>O.K.</v>
      </c>
      <c r="C240" s="170" t="s">
        <v>922</v>
      </c>
      <c r="E240" s="216">
        <v>0</v>
      </c>
      <c r="F240" s="216">
        <f t="shared" si="17"/>
        <v>0</v>
      </c>
      <c r="L240" s="214">
        <f>IF(AND(PRRAS!D544&gt;0,SUM(PRRAS!D904:D905)=0),1,0)</f>
        <v>0</v>
      </c>
      <c r="M240" s="214">
        <f>IF(AND(PRRAS!E544&gt;0,SUM(PRRAS!E904:E905)=0),1,0)</f>
        <v>0</v>
      </c>
    </row>
    <row r="241" spans="1:13" ht="30" customHeight="1">
      <c r="A241" s="162">
        <f t="shared" si="16"/>
        <v>235</v>
      </c>
      <c r="B241" s="163" t="str">
        <f t="shared" si="15"/>
        <v>O.K.</v>
      </c>
      <c r="C241" s="170" t="s">
        <v>923</v>
      </c>
      <c r="E241" s="216">
        <v>0</v>
      </c>
      <c r="F241" s="216">
        <f t="shared" si="17"/>
        <v>0</v>
      </c>
      <c r="L241" s="214">
        <f>IF(AND(PRRAS!D547&gt;0,SUM(PRRAS!D909:D910)=0),1,0)</f>
        <v>0</v>
      </c>
      <c r="M241" s="214">
        <f>IF(AND(PRRAS!E547&gt;0,SUM(PRRAS!E909:E910)=0),1,0)</f>
        <v>0</v>
      </c>
    </row>
    <row r="242" spans="1:13" ht="30" customHeight="1">
      <c r="A242" s="162">
        <f t="shared" ref="A242:A261" si="18">1+A241</f>
        <v>236</v>
      </c>
      <c r="B242" s="163" t="str">
        <f t="shared" si="15"/>
        <v>O.K.</v>
      </c>
      <c r="C242" s="170" t="s">
        <v>924</v>
      </c>
      <c r="E242" s="216">
        <v>0</v>
      </c>
      <c r="F242" s="216">
        <f t="shared" si="17"/>
        <v>0</v>
      </c>
      <c r="L242" s="214">
        <f>IF(AND(PRRAS!D548&gt;0,SUM(PRRAS!D911:D912)=0),1,0)</f>
        <v>0</v>
      </c>
      <c r="M242" s="214">
        <f>IF(AND(PRRAS!E548&gt;0,SUM(PRRAS!E911:E912)=0),1,0)</f>
        <v>0</v>
      </c>
    </row>
    <row r="243" spans="1:13" ht="30" customHeight="1">
      <c r="A243" s="162">
        <f t="shared" si="18"/>
        <v>237</v>
      </c>
      <c r="B243" s="163" t="str">
        <f t="shared" si="15"/>
        <v>O.K.</v>
      </c>
      <c r="C243" s="170" t="s">
        <v>925</v>
      </c>
      <c r="E243" s="216">
        <v>0</v>
      </c>
      <c r="F243" s="216">
        <f t="shared" si="17"/>
        <v>0</v>
      </c>
      <c r="L243" s="214">
        <f>IF(AND(PRRAS!D549&gt;0,SUM(PRRAS!D913:D914)=0),1,0)</f>
        <v>0</v>
      </c>
      <c r="M243" s="214">
        <f>IF(AND(PRRAS!E549&gt;0,SUM(PRRAS!E913:E914)=0),1,0)</f>
        <v>0</v>
      </c>
    </row>
    <row r="244" spans="1:13" ht="30" customHeight="1">
      <c r="A244" s="162">
        <f t="shared" si="18"/>
        <v>238</v>
      </c>
      <c r="B244" s="163" t="str">
        <f t="shared" si="15"/>
        <v>O.K.</v>
      </c>
      <c r="C244" s="170" t="s">
        <v>1655</v>
      </c>
      <c r="E244" s="216">
        <v>0</v>
      </c>
      <c r="F244" s="216">
        <f t="shared" si="17"/>
        <v>0</v>
      </c>
      <c r="L244" s="214">
        <f>IF(AND(PRRAS!D598&gt;0,PRRAS!D941=0),1,0)</f>
        <v>0</v>
      </c>
      <c r="M244" s="214">
        <f>IF(AND(PRRAS!E598&gt;0,PRRAS!E941=0),1,0)</f>
        <v>0</v>
      </c>
    </row>
    <row r="245" spans="1:13" ht="30" customHeight="1">
      <c r="A245" s="162">
        <f t="shared" si="18"/>
        <v>239</v>
      </c>
      <c r="B245" s="163" t="str">
        <f t="shared" si="15"/>
        <v>O.K.</v>
      </c>
      <c r="C245" s="170" t="s">
        <v>1656</v>
      </c>
      <c r="E245" s="216">
        <v>0</v>
      </c>
      <c r="F245" s="216">
        <f t="shared" si="17"/>
        <v>0</v>
      </c>
      <c r="L245" s="214">
        <f>IF(AND(PRRAS!D599&gt;0,PRRAS!D942=0),1,0)</f>
        <v>0</v>
      </c>
      <c r="M245" s="214">
        <f>IF(AND(PRRAS!E599&gt;0,PRRAS!E942=0),1,0)</f>
        <v>0</v>
      </c>
    </row>
    <row r="246" spans="1:13" ht="30" customHeight="1">
      <c r="A246" s="162">
        <f t="shared" si="18"/>
        <v>240</v>
      </c>
      <c r="B246" s="163" t="str">
        <f t="shared" si="15"/>
        <v>O.K.</v>
      </c>
      <c r="C246" s="170" t="s">
        <v>1738</v>
      </c>
      <c r="E246" s="216">
        <v>0</v>
      </c>
      <c r="F246" s="216">
        <f t="shared" si="17"/>
        <v>0</v>
      </c>
      <c r="L246" s="214">
        <f>IF(AND(PRRAS!D600&gt;0,PRRAS!D943=0),1,0)</f>
        <v>0</v>
      </c>
      <c r="M246" s="214">
        <f>IF(AND(PRRAS!E600&gt;0,PRRAS!E943=0),1,0)</f>
        <v>0</v>
      </c>
    </row>
    <row r="247" spans="1:13" ht="33" customHeight="1">
      <c r="A247" s="162">
        <f t="shared" si="18"/>
        <v>241</v>
      </c>
      <c r="B247" s="163" t="str">
        <f t="shared" si="15"/>
        <v>O.K.</v>
      </c>
      <c r="C247" s="170" t="s">
        <v>1687</v>
      </c>
      <c r="E247" s="216">
        <v>0</v>
      </c>
      <c r="F247" s="216">
        <f t="shared" si="17"/>
        <v>0</v>
      </c>
      <c r="L247" s="214">
        <f>IF(AND(PRRAS!D601&gt;0,PRRAS!D944=0),1,0)</f>
        <v>0</v>
      </c>
      <c r="M247" s="214">
        <f>IF(AND(PRRAS!E601&gt;0,PRRAS!E944=0),1,0)</f>
        <v>0</v>
      </c>
    </row>
    <row r="248" spans="1:13" ht="30" customHeight="1">
      <c r="A248" s="162">
        <f t="shared" si="18"/>
        <v>242</v>
      </c>
      <c r="B248" s="163" t="str">
        <f t="shared" si="15"/>
        <v>O.K.</v>
      </c>
      <c r="C248" s="170" t="s">
        <v>1688</v>
      </c>
      <c r="E248" s="216">
        <v>0</v>
      </c>
      <c r="F248" s="216">
        <f t="shared" si="17"/>
        <v>0</v>
      </c>
      <c r="L248" s="214">
        <f>IF(AND(PRRAS!D604&gt;0,PRRAS!D948=0),1,0)</f>
        <v>0</v>
      </c>
      <c r="M248" s="214">
        <f>IF(AND(PRRAS!E604&gt;0,PRRAS!E948=0),1,0)</f>
        <v>0</v>
      </c>
    </row>
    <row r="249" spans="1:13" ht="30" customHeight="1">
      <c r="A249" s="162">
        <f t="shared" si="18"/>
        <v>243</v>
      </c>
      <c r="B249" s="163" t="str">
        <f t="shared" si="15"/>
        <v>O.K.</v>
      </c>
      <c r="C249" s="170" t="s">
        <v>1689</v>
      </c>
      <c r="E249" s="216">
        <v>0</v>
      </c>
      <c r="F249" s="216">
        <f t="shared" si="17"/>
        <v>0</v>
      </c>
      <c r="L249" s="214">
        <f>IF(AND(PRRAS!D605&gt;0,SUM(PRRAS!D949:D950)=0),1,0)</f>
        <v>0</v>
      </c>
      <c r="M249" s="214">
        <f>IF(AND(PRRAS!E605&gt;0,SUM(PRRAS!E949:E950)=0),1,0)</f>
        <v>0</v>
      </c>
    </row>
    <row r="250" spans="1:13" ht="30" customHeight="1">
      <c r="A250" s="162">
        <f t="shared" si="18"/>
        <v>244</v>
      </c>
      <c r="B250" s="163" t="str">
        <f t="shared" si="15"/>
        <v>O.K.</v>
      </c>
      <c r="C250" s="170" t="s">
        <v>1690</v>
      </c>
      <c r="E250" s="216">
        <v>0</v>
      </c>
      <c r="F250" s="216">
        <f t="shared" si="17"/>
        <v>0</v>
      </c>
      <c r="L250" s="214">
        <f>IF(AND(PRRAS!D607&gt;0,PRRAS!D951=0),1,0)</f>
        <v>0</v>
      </c>
      <c r="M250" s="214">
        <f>IF(AND(PRRAS!E607&gt;0,PRRAS!E951=0),1,0)</f>
        <v>0</v>
      </c>
    </row>
    <row r="251" spans="1:13" ht="30" customHeight="1">
      <c r="A251" s="162">
        <f t="shared" si="18"/>
        <v>245</v>
      </c>
      <c r="B251" s="163" t="str">
        <f t="shared" si="15"/>
        <v>O.K.</v>
      </c>
      <c r="C251" s="171" t="s">
        <v>1767</v>
      </c>
      <c r="E251" s="216">
        <v>0</v>
      </c>
      <c r="F251" s="216">
        <f t="shared" si="17"/>
        <v>0</v>
      </c>
      <c r="L251" s="214">
        <f>IF(AND(PRRAS!D610&gt;0,PRRAS!D955=0),1,0)</f>
        <v>0</v>
      </c>
      <c r="M251" s="214">
        <f>IF(AND(PRRAS!E610&gt;0,PRRAS!E955=0),1,0)</f>
        <v>0</v>
      </c>
    </row>
    <row r="252" spans="1:13" ht="30" customHeight="1">
      <c r="A252" s="162">
        <f t="shared" si="18"/>
        <v>246</v>
      </c>
      <c r="B252" s="163" t="str">
        <f t="shared" si="15"/>
        <v>O.K.</v>
      </c>
      <c r="C252" s="171" t="s">
        <v>1768</v>
      </c>
      <c r="E252" s="216">
        <v>0</v>
      </c>
      <c r="F252" s="216">
        <f t="shared" si="17"/>
        <v>0</v>
      </c>
      <c r="L252" s="214">
        <f>IF(AND(PRRAS!D611&gt;0,SUM(PRRAS!D956:D957)=0),1,0)</f>
        <v>0</v>
      </c>
      <c r="M252" s="214">
        <f>IF(AND(PRRAS!E611&gt;0,SUM(PRRAS!E956:E957)=0),1,0)</f>
        <v>0</v>
      </c>
    </row>
    <row r="253" spans="1:13" ht="30" customHeight="1">
      <c r="A253" s="162">
        <f t="shared" si="18"/>
        <v>247</v>
      </c>
      <c r="B253" s="163" t="str">
        <f t="shared" si="15"/>
        <v>O.K.</v>
      </c>
      <c r="C253" s="171" t="s">
        <v>1769</v>
      </c>
      <c r="E253" s="216">
        <v>0</v>
      </c>
      <c r="F253" s="216">
        <f t="shared" si="17"/>
        <v>0</v>
      </c>
      <c r="L253" s="214">
        <f>IF(AND(PRRAS!D613&gt;0,PRRAS!D961=0),1,0)</f>
        <v>0</v>
      </c>
      <c r="M253" s="214">
        <f>IF(AND(PRRAS!E613&gt;0,PRRAS!E961=0),1,0)</f>
        <v>0</v>
      </c>
    </row>
    <row r="254" spans="1:13" ht="30" customHeight="1">
      <c r="A254" s="162">
        <f t="shared" si="18"/>
        <v>248</v>
      </c>
      <c r="B254" s="163" t="str">
        <f t="shared" si="15"/>
        <v>O.K.</v>
      </c>
      <c r="C254" s="171" t="s">
        <v>1770</v>
      </c>
      <c r="E254" s="216">
        <v>0</v>
      </c>
      <c r="F254" s="216">
        <f t="shared" si="17"/>
        <v>0</v>
      </c>
      <c r="L254" s="214">
        <f>IF(AND(PRRAS!D614&gt;0,SUM(PRRAS!D962:D963)=0),1,0)</f>
        <v>0</v>
      </c>
      <c r="M254" s="214">
        <f>IF(AND(PRRAS!E614&gt;0,SUM(PRRAS!E962:E963)=0),1,0)</f>
        <v>0</v>
      </c>
    </row>
    <row r="255" spans="1:13" ht="30" customHeight="1">
      <c r="A255" s="162">
        <f t="shared" si="18"/>
        <v>249</v>
      </c>
      <c r="B255" s="163" t="str">
        <f t="shared" si="15"/>
        <v>O.K.</v>
      </c>
      <c r="C255" s="171" t="s">
        <v>1798</v>
      </c>
      <c r="E255" s="216">
        <v>0</v>
      </c>
      <c r="F255" s="216">
        <f t="shared" si="17"/>
        <v>0</v>
      </c>
      <c r="L255" s="214">
        <f>IF(AND(PRRAS!D616&gt;0,PRRAS!D964=0),1,0)</f>
        <v>0</v>
      </c>
      <c r="M255" s="214">
        <f>IF(AND(PRRAS!E616&gt;0,PRRAS!E964=0),1,0)</f>
        <v>0</v>
      </c>
    </row>
    <row r="256" spans="1:13" ht="30" customHeight="1">
      <c r="A256" s="162">
        <f t="shared" si="18"/>
        <v>250</v>
      </c>
      <c r="B256" s="163" t="str">
        <f t="shared" si="15"/>
        <v>O.K.</v>
      </c>
      <c r="C256" s="171" t="s">
        <v>1799</v>
      </c>
      <c r="E256" s="216">
        <v>0</v>
      </c>
      <c r="F256" s="216">
        <f t="shared" si="17"/>
        <v>0</v>
      </c>
      <c r="L256" s="214">
        <f>IF(AND(PRRAS!D617&gt;0,PRRAS!D965=0),1,0)</f>
        <v>0</v>
      </c>
      <c r="M256" s="214">
        <f>IF(AND(PRRAS!E617&gt;0,PRRAS!E965=0),1,0)</f>
        <v>0</v>
      </c>
    </row>
    <row r="257" spans="1:17" ht="30" customHeight="1">
      <c r="A257" s="162">
        <f t="shared" si="18"/>
        <v>251</v>
      </c>
      <c r="B257" s="163" t="str">
        <f t="shared" si="15"/>
        <v>O.K.</v>
      </c>
      <c r="C257" s="171" t="s">
        <v>3537</v>
      </c>
      <c r="E257" s="216">
        <v>0</v>
      </c>
      <c r="F257" s="216">
        <f t="shared" si="17"/>
        <v>0</v>
      </c>
      <c r="L257" s="214">
        <f>IF(AND(PRRAS!D618&gt;0,PRRAS!D966=0),1,0)</f>
        <v>0</v>
      </c>
      <c r="M257" s="214">
        <f>IF(AND(PRRAS!E618&gt;0,PRRAS!E966=0),1,0)</f>
        <v>0</v>
      </c>
    </row>
    <row r="258" spans="1:17" ht="30" customHeight="1">
      <c r="A258" s="162">
        <f t="shared" si="18"/>
        <v>252</v>
      </c>
      <c r="B258" s="163" t="str">
        <f t="shared" si="15"/>
        <v>O.K.</v>
      </c>
      <c r="C258" s="171" t="s">
        <v>3538</v>
      </c>
      <c r="E258" s="216">
        <v>0</v>
      </c>
      <c r="F258" s="216">
        <f t="shared" si="17"/>
        <v>0</v>
      </c>
      <c r="L258" s="214">
        <f>IF(AND(PRRAS!D636&gt;0,PRRAS!D981=0),1,0)</f>
        <v>0</v>
      </c>
      <c r="M258" s="214">
        <f>IF(AND(PRRAS!E636&gt;0,PRRAS!E981=0),1,0)</f>
        <v>0</v>
      </c>
    </row>
    <row r="259" spans="1:17" ht="30" customHeight="1">
      <c r="A259" s="162">
        <f t="shared" si="18"/>
        <v>253</v>
      </c>
      <c r="B259" s="163" t="str">
        <f>IF(E259=1,"Pogreška",IF(F259=1,"Provjera","O.K."))</f>
        <v>O.K.</v>
      </c>
      <c r="C259" s="171" t="s">
        <v>1943</v>
      </c>
      <c r="E259" s="216">
        <v>0</v>
      </c>
      <c r="F259" s="216">
        <f>MAX(L259:O259)</f>
        <v>0</v>
      </c>
      <c r="L259" s="214">
        <f>IF(AND($J$3="DA",MAX(PRRAS!D11:D650)&gt;0,MAX(PRRAS!D652:D654)=0),1,0)</f>
        <v>0</v>
      </c>
      <c r="M259" s="214">
        <f>IF(AND($J$3="DA",MAX(PRRAS!E11:E650)&gt;0,MAX(PRRAS!E652:E654)=0),1,0)</f>
        <v>0</v>
      </c>
    </row>
    <row r="260" spans="1:17" ht="42" customHeight="1">
      <c r="A260" s="162">
        <f t="shared" si="18"/>
        <v>254</v>
      </c>
      <c r="B260" s="163" t="str">
        <f>IF(E260=1,"Pogreška",IF(F260=1,"Provjera","O.K."))</f>
        <v>O.K.</v>
      </c>
      <c r="C260" s="171" t="s">
        <v>3759</v>
      </c>
      <c r="E260" s="216">
        <f>MAX(G260:K260)</f>
        <v>0</v>
      </c>
      <c r="F260" s="216">
        <f>MAX(L260:O260)</f>
        <v>0</v>
      </c>
      <c r="H260" s="215">
        <f>IF(OR(PRRAS!D295*PRRAS!D296&gt;0, PRRAS!D412*PRRAS!D413&gt;0,PRRAS!D640*PRRAS!D641&gt;0),1,0)</f>
        <v>0</v>
      </c>
      <c r="I260" s="215">
        <f>IF(OR(PRRAS!E295*PRRAS!E296&gt;0, PRRAS!E412*PRRAS!E413&gt;0,PRRAS!E640*PRRAS!E641&gt;0),1,0)</f>
        <v>0</v>
      </c>
    </row>
    <row r="261" spans="1:17" ht="64.5" customHeight="1">
      <c r="A261" s="162">
        <f t="shared" si="18"/>
        <v>255</v>
      </c>
      <c r="B261" s="163" t="str">
        <f t="shared" si="15"/>
        <v>O.K.</v>
      </c>
      <c r="C261" s="171" t="s">
        <v>3557</v>
      </c>
      <c r="E261" s="216">
        <f>MAX(G261:K261)</f>
        <v>0</v>
      </c>
      <c r="F261" s="216">
        <f t="shared" si="17"/>
        <v>0</v>
      </c>
      <c r="G261" s="215">
        <f>IF(AND(OR(MAX(PRRAS!D656:E656,PRRAS!D658:E658)&gt;10000,MAX(PRRAS!D657:E657,PRRAS!D659:E659)&gt;35000),O3&lt;&gt;174,O3&lt;&gt;713,O3&lt;&gt;1222, O3&lt;&gt;47107),1,0)</f>
        <v>0</v>
      </c>
      <c r="H261" s="215">
        <f>IF(MAX(PRRAS!D656:E659)&gt;100000,1,0)</f>
        <v>0</v>
      </c>
      <c r="L261" s="214">
        <f>IF(MAX(PRRAS!D656:E659)&gt;1000,1,0)</f>
        <v>0</v>
      </c>
    </row>
    <row r="262" spans="1:17" ht="20.100000000000001" customHeight="1">
      <c r="A262" s="468" t="s">
        <v>2753</v>
      </c>
      <c r="B262" s="469"/>
      <c r="C262" s="470"/>
      <c r="E262" s="216">
        <f>SUM(E263:E289)</f>
        <v>0</v>
      </c>
      <c r="F262" s="216">
        <f>SUM(F263:F289)</f>
        <v>0</v>
      </c>
    </row>
    <row r="263" spans="1:17" ht="30" customHeight="1">
      <c r="A263" s="162">
        <f>1+A261</f>
        <v>256</v>
      </c>
      <c r="B263" s="163" t="str">
        <f t="shared" ref="B263:B289" si="19">IF(E263=1,"Pogreška",IF(F263=1,"Provjera","O.K."))</f>
        <v>O.K.</v>
      </c>
      <c r="C263" s="172" t="s">
        <v>444</v>
      </c>
      <c r="E263" s="216">
        <f t="shared" ref="E263:E273" si="20">MAX(G263:K263)</f>
        <v>0</v>
      </c>
      <c r="F263" s="216">
        <f t="shared" ref="F263:F273" si="21">MAX(L263:O263)</f>
        <v>0</v>
      </c>
      <c r="G263" s="237">
        <f>IF(ABS(Bil!D12-Bil!D179)&gt;1,1,0)</f>
        <v>0</v>
      </c>
      <c r="H263" s="237">
        <f>IF(ABS(Bil!E12-Bil!E179)&gt;1,1,0)</f>
        <v>0</v>
      </c>
      <c r="I263" s="238"/>
      <c r="J263" s="238"/>
      <c r="K263" s="238"/>
      <c r="L263" s="238"/>
      <c r="M263" s="238"/>
      <c r="N263" s="238"/>
      <c r="O263" s="238"/>
      <c r="P263" s="238"/>
      <c r="Q263" s="238"/>
    </row>
    <row r="264" spans="1:17" ht="30" customHeight="1">
      <c r="A264" s="162">
        <f>1+A263</f>
        <v>257</v>
      </c>
      <c r="B264" s="163" t="str">
        <f>IF(E264=1,"Pogreška",IF(F264=1,"Provjera","O.K."))</f>
        <v>O.K.</v>
      </c>
      <c r="C264" s="172" t="s">
        <v>4272</v>
      </c>
      <c r="E264" s="216">
        <f>MAX(G264:K264)</f>
        <v>0</v>
      </c>
      <c r="F264" s="216">
        <f>MAX(L264:O264)</f>
        <v>0</v>
      </c>
      <c r="G264" s="237">
        <f>IF(AND(OR(I3=41,I3=42),AND(O3&lt;&gt;23911,O3&lt;&gt;25843),OR(Bil!D166&lt;&gt;0,Bil!D292&lt;&gt;0)),1,0)</f>
        <v>0</v>
      </c>
      <c r="H264" s="237">
        <f>IF(AND(OR(I3=41,I3=42),AND(O3&lt;&gt;23911,O3&lt;&gt;25843),OR(Bil!E166&lt;&gt;0,Bil!E292&lt;&gt;0)),1,0)</f>
        <v>0</v>
      </c>
      <c r="I264" s="238"/>
      <c r="J264" s="238"/>
      <c r="K264" s="238"/>
      <c r="L264" s="238"/>
      <c r="M264" s="238"/>
      <c r="N264" s="238"/>
      <c r="O264" s="238"/>
      <c r="P264" s="238"/>
      <c r="Q264" s="238"/>
    </row>
    <row r="265" spans="1:17" ht="20.100000000000001" customHeight="1">
      <c r="A265" s="162">
        <f>1+A264</f>
        <v>258</v>
      </c>
      <c r="B265" s="163" t="str">
        <f t="shared" si="19"/>
        <v>O.K.</v>
      </c>
      <c r="C265" s="172" t="s">
        <v>445</v>
      </c>
      <c r="E265" s="216">
        <f t="shared" si="20"/>
        <v>0</v>
      </c>
      <c r="F265" s="216">
        <f t="shared" si="21"/>
        <v>0</v>
      </c>
      <c r="G265" s="237">
        <f>IF(AND(Bil!D250&lt;&gt;0,Bil!D254&lt;&gt;0),1,0)</f>
        <v>0</v>
      </c>
      <c r="H265" s="237">
        <f>IF(AND(Bil!E250&lt;&gt;0,Bil!E254&lt;&gt;0),1,0)</f>
        <v>0</v>
      </c>
      <c r="I265" s="238"/>
      <c r="J265" s="238"/>
      <c r="K265" s="238"/>
      <c r="L265" s="238"/>
      <c r="M265" s="238"/>
      <c r="N265" s="238"/>
      <c r="O265" s="238"/>
      <c r="P265" s="238"/>
      <c r="Q265" s="238"/>
    </row>
    <row r="266" spans="1:17" ht="20.100000000000001" customHeight="1">
      <c r="A266" s="162">
        <f>1+A265</f>
        <v>259</v>
      </c>
      <c r="B266" s="163" t="str">
        <f t="shared" si="19"/>
        <v>O.K.</v>
      </c>
      <c r="C266" s="172" t="s">
        <v>446</v>
      </c>
      <c r="E266" s="216">
        <f t="shared" si="20"/>
        <v>0</v>
      </c>
      <c r="F266" s="216">
        <f t="shared" si="21"/>
        <v>0</v>
      </c>
      <c r="G266" s="237">
        <f>IF(AND(Bil!D251&lt;&gt;0,Bil!D255&lt;&gt;0),1,0)</f>
        <v>0</v>
      </c>
      <c r="H266" s="237">
        <f>IF(AND(Bil!E251&lt;&gt;0,Bil!E255&lt;&gt;0),1,0)</f>
        <v>0</v>
      </c>
      <c r="I266" s="238"/>
      <c r="J266" s="238"/>
      <c r="K266" s="238"/>
      <c r="L266" s="238"/>
      <c r="M266" s="238"/>
      <c r="N266" s="238"/>
      <c r="O266" s="238"/>
      <c r="P266" s="238"/>
      <c r="Q266" s="238"/>
    </row>
    <row r="267" spans="1:17" ht="20.100000000000001" customHeight="1">
      <c r="A267" s="162">
        <f>1+A266</f>
        <v>260</v>
      </c>
      <c r="B267" s="163" t="str">
        <f t="shared" si="19"/>
        <v>O.K.</v>
      </c>
      <c r="C267" s="172" t="s">
        <v>447</v>
      </c>
      <c r="E267" s="216">
        <f t="shared" si="20"/>
        <v>0</v>
      </c>
      <c r="F267" s="216">
        <f t="shared" si="21"/>
        <v>0</v>
      </c>
      <c r="G267" s="237">
        <f>IF(AND(Bil!D252&lt;&gt;0,Bil!D256&lt;&gt;0),1,0)</f>
        <v>0</v>
      </c>
      <c r="H267" s="237">
        <f>IF(AND(Bil!E252&lt;&gt;0,Bil!E256&lt;&gt;0),1,0)</f>
        <v>0</v>
      </c>
      <c r="P267" s="238"/>
      <c r="Q267" s="238"/>
    </row>
    <row r="268" spans="1:17" ht="30" customHeight="1">
      <c r="A268" s="162">
        <f>1+A267</f>
        <v>261</v>
      </c>
      <c r="B268" s="163" t="str">
        <f t="shared" si="19"/>
        <v>O.K.</v>
      </c>
      <c r="C268" s="172" t="s">
        <v>448</v>
      </c>
      <c r="E268" s="216">
        <f t="shared" si="20"/>
        <v>0</v>
      </c>
      <c r="F268" s="216">
        <f t="shared" si="21"/>
        <v>0</v>
      </c>
      <c r="G268" s="215">
        <f>IF(MIN(Bil!D12:E239,Bil!D242:E328)&lt;0,1,0)</f>
        <v>0</v>
      </c>
    </row>
    <row r="269" spans="1:17" ht="30" customHeight="1">
      <c r="A269" s="162">
        <f t="shared" ref="A269:A289" si="22">1+A268</f>
        <v>262</v>
      </c>
      <c r="B269" s="163" t="str">
        <f t="shared" si="19"/>
        <v>O.K.</v>
      </c>
      <c r="C269" s="173" t="s">
        <v>1969</v>
      </c>
      <c r="E269" s="216">
        <f t="shared" si="20"/>
        <v>0</v>
      </c>
      <c r="F269" s="216">
        <f t="shared" si="21"/>
        <v>0</v>
      </c>
      <c r="G269" s="215">
        <f>IF(SUM(Skriveni!H977:H1292)&lt;&gt;0,1,0)</f>
        <v>0</v>
      </c>
    </row>
    <row r="270" spans="1:17" ht="20.100000000000001" customHeight="1">
      <c r="A270" s="162">
        <f t="shared" si="22"/>
        <v>263</v>
      </c>
      <c r="B270" s="163" t="str">
        <f t="shared" si="19"/>
        <v>O.K.</v>
      </c>
      <c r="C270" s="172" t="s">
        <v>449</v>
      </c>
      <c r="E270" s="216">
        <f t="shared" si="20"/>
        <v>0</v>
      </c>
      <c r="F270" s="216">
        <f t="shared" si="21"/>
        <v>0</v>
      </c>
      <c r="G270" s="215">
        <f>IF(Bil!D280&gt;Bil!D99,1,0)</f>
        <v>0</v>
      </c>
      <c r="H270" s="215">
        <f>IF(Bil!E280&gt;Bil!E99,1,0)</f>
        <v>0</v>
      </c>
    </row>
    <row r="271" spans="1:17" ht="20.100000000000001" customHeight="1">
      <c r="A271" s="162">
        <f t="shared" si="22"/>
        <v>264</v>
      </c>
      <c r="B271" s="163" t="str">
        <f t="shared" si="19"/>
        <v>O.K.</v>
      </c>
      <c r="C271" s="172" t="s">
        <v>450</v>
      </c>
      <c r="E271" s="216">
        <f t="shared" si="20"/>
        <v>0</v>
      </c>
      <c r="F271" s="216">
        <f t="shared" si="21"/>
        <v>0</v>
      </c>
      <c r="G271" s="215">
        <f>IF(Bil!D281&gt;Bil!D100,1,0)</f>
        <v>0</v>
      </c>
      <c r="H271" s="215">
        <f>IF(Bil!E281&gt;Bil!E100,1,0)</f>
        <v>0</v>
      </c>
    </row>
    <row r="272" spans="1:17" ht="20.100000000000001" customHeight="1">
      <c r="A272" s="162">
        <f t="shared" si="22"/>
        <v>265</v>
      </c>
      <c r="B272" s="163" t="str">
        <f t="shared" si="19"/>
        <v>O.K.</v>
      </c>
      <c r="C272" s="172" t="s">
        <v>1551</v>
      </c>
      <c r="E272" s="216">
        <f t="shared" si="20"/>
        <v>0</v>
      </c>
      <c r="F272" s="216">
        <f t="shared" si="21"/>
        <v>0</v>
      </c>
      <c r="G272" s="215">
        <f>IF(Bil!D282&gt;Bil!D101,1,0)</f>
        <v>0</v>
      </c>
      <c r="H272" s="215">
        <f>IF(Bil!E282&gt;Bil!E101,1,0)</f>
        <v>0</v>
      </c>
    </row>
    <row r="273" spans="1:8" ht="20.100000000000001" customHeight="1">
      <c r="A273" s="162">
        <f t="shared" si="22"/>
        <v>266</v>
      </c>
      <c r="B273" s="163" t="str">
        <f t="shared" si="19"/>
        <v>O.K.</v>
      </c>
      <c r="C273" s="172" t="s">
        <v>861</v>
      </c>
      <c r="E273" s="216">
        <f t="shared" si="20"/>
        <v>0</v>
      </c>
      <c r="F273" s="216">
        <f t="shared" si="21"/>
        <v>0</v>
      </c>
      <c r="G273" s="215">
        <f>IF(Bil!D283&gt;Bil!D102,1,0)</f>
        <v>0</v>
      </c>
      <c r="H273" s="215">
        <f>IF(Bil!E283&gt;Bil!E102,1,0)</f>
        <v>0</v>
      </c>
    </row>
    <row r="274" spans="1:8" ht="20.100000000000001" customHeight="1">
      <c r="A274" s="162">
        <f t="shared" si="22"/>
        <v>267</v>
      </c>
      <c r="B274" s="163" t="str">
        <f t="shared" si="19"/>
        <v>O.K.</v>
      </c>
      <c r="C274" s="172" t="s">
        <v>862</v>
      </c>
      <c r="E274" s="216">
        <f t="shared" ref="E274:E289" si="23">MAX(G274:K274)</f>
        <v>0</v>
      </c>
      <c r="F274" s="216">
        <f t="shared" ref="F274:F289" si="24">MAX(L274:O274)</f>
        <v>0</v>
      </c>
      <c r="G274" s="215">
        <f>IF(Bil!D284&gt;Bil!D103,1,0)</f>
        <v>0</v>
      </c>
      <c r="H274" s="215">
        <f>IF(Bil!E284&gt;Bil!E103,1,0)</f>
        <v>0</v>
      </c>
    </row>
    <row r="275" spans="1:8" ht="20.100000000000001" customHeight="1">
      <c r="A275" s="162">
        <f t="shared" si="22"/>
        <v>268</v>
      </c>
      <c r="B275" s="163" t="str">
        <f t="shared" si="19"/>
        <v>O.K.</v>
      </c>
      <c r="C275" s="172" t="s">
        <v>863</v>
      </c>
      <c r="E275" s="216">
        <f t="shared" si="23"/>
        <v>0</v>
      </c>
      <c r="F275" s="216">
        <f t="shared" si="24"/>
        <v>0</v>
      </c>
      <c r="G275" s="215">
        <f>IF(Bil!D285&gt;Bil!D104,1,0)</f>
        <v>0</v>
      </c>
      <c r="H275" s="215">
        <f>IF(Bil!E285&gt;Bil!E104,1,0)</f>
        <v>0</v>
      </c>
    </row>
    <row r="276" spans="1:8" ht="20.100000000000001" customHeight="1">
      <c r="A276" s="162">
        <f t="shared" si="22"/>
        <v>269</v>
      </c>
      <c r="B276" s="163" t="str">
        <f t="shared" si="19"/>
        <v>O.K.</v>
      </c>
      <c r="C276" s="172" t="s">
        <v>864</v>
      </c>
      <c r="E276" s="216">
        <f t="shared" si="23"/>
        <v>0</v>
      </c>
      <c r="F276" s="216">
        <f t="shared" si="24"/>
        <v>0</v>
      </c>
      <c r="G276" s="215">
        <f>IF(Bil!D286&gt;Bil!D106,1,0)</f>
        <v>0</v>
      </c>
      <c r="H276" s="215">
        <f>IF(Bil!E286&gt;Bil!E106,1,0)</f>
        <v>0</v>
      </c>
    </row>
    <row r="277" spans="1:8" ht="20.100000000000001" customHeight="1">
      <c r="A277" s="162">
        <f t="shared" si="22"/>
        <v>270</v>
      </c>
      <c r="B277" s="163" t="str">
        <f t="shared" si="19"/>
        <v>O.K.</v>
      </c>
      <c r="C277" s="172" t="s">
        <v>865</v>
      </c>
      <c r="E277" s="216">
        <f t="shared" si="23"/>
        <v>0</v>
      </c>
      <c r="F277" s="216">
        <f t="shared" si="24"/>
        <v>0</v>
      </c>
      <c r="G277" s="215">
        <f>IF(Bil!D287&gt;Bil!D107,1,0)</f>
        <v>0</v>
      </c>
      <c r="H277" s="215">
        <f>IF(Bil!E287&gt;Bil!E107,1,0)</f>
        <v>0</v>
      </c>
    </row>
    <row r="278" spans="1:8" ht="20.100000000000001" customHeight="1">
      <c r="A278" s="162">
        <f t="shared" si="22"/>
        <v>271</v>
      </c>
      <c r="B278" s="163" t="str">
        <f t="shared" si="19"/>
        <v>O.K.</v>
      </c>
      <c r="C278" s="172" t="s">
        <v>866</v>
      </c>
      <c r="E278" s="216">
        <f t="shared" si="23"/>
        <v>0</v>
      </c>
      <c r="F278" s="216">
        <f t="shared" si="24"/>
        <v>0</v>
      </c>
      <c r="G278" s="215">
        <f>IF(Bil!D288&gt;Bil!D108,1,0)</f>
        <v>0</v>
      </c>
      <c r="H278" s="215">
        <f>IF(Bil!E288&gt;Bil!E108,1,0)</f>
        <v>0</v>
      </c>
    </row>
    <row r="279" spans="1:8" ht="20.100000000000001" customHeight="1">
      <c r="A279" s="162">
        <f t="shared" si="22"/>
        <v>272</v>
      </c>
      <c r="B279" s="163" t="str">
        <f t="shared" si="19"/>
        <v>O.K.</v>
      </c>
      <c r="C279" s="172" t="s">
        <v>867</v>
      </c>
      <c r="E279" s="216">
        <f t="shared" si="23"/>
        <v>0</v>
      </c>
      <c r="F279" s="216">
        <f t="shared" si="24"/>
        <v>0</v>
      </c>
      <c r="G279" s="215">
        <f>IF(Bil!D289&gt;Bil!D109,1,0)</f>
        <v>0</v>
      </c>
      <c r="H279" s="215">
        <f>IF(Bil!E289&gt;Bil!E109,1,0)</f>
        <v>0</v>
      </c>
    </row>
    <row r="280" spans="1:8" ht="20.100000000000001" customHeight="1">
      <c r="A280" s="162">
        <f t="shared" si="22"/>
        <v>273</v>
      </c>
      <c r="B280" s="163" t="str">
        <f t="shared" si="19"/>
        <v>O.K.</v>
      </c>
      <c r="C280" s="172" t="s">
        <v>868</v>
      </c>
      <c r="E280" s="216">
        <f t="shared" si="23"/>
        <v>0</v>
      </c>
      <c r="F280" s="216">
        <f t="shared" si="24"/>
        <v>0</v>
      </c>
      <c r="G280" s="215">
        <f>IF(Bil!D290&gt;Bil!D110,1,0)</f>
        <v>0</v>
      </c>
      <c r="H280" s="215">
        <f>IF(Bil!E290&gt;Bil!E110,1,0)</f>
        <v>0</v>
      </c>
    </row>
    <row r="281" spans="1:8" ht="20.100000000000001" customHeight="1">
      <c r="A281" s="162">
        <f t="shared" si="22"/>
        <v>274</v>
      </c>
      <c r="B281" s="163" t="str">
        <f t="shared" si="19"/>
        <v>O.K.</v>
      </c>
      <c r="C281" s="172" t="s">
        <v>869</v>
      </c>
      <c r="E281" s="216">
        <f t="shared" si="23"/>
        <v>0</v>
      </c>
      <c r="F281" s="216">
        <f t="shared" si="24"/>
        <v>0</v>
      </c>
      <c r="G281" s="215">
        <f>IF(Bil!D291&gt;Bil!D111,1,0)</f>
        <v>0</v>
      </c>
      <c r="H281" s="215">
        <f>IF(Bil!E291&gt;Bil!E111,1,0)</f>
        <v>0</v>
      </c>
    </row>
    <row r="282" spans="1:8" ht="20.100000000000001" customHeight="1">
      <c r="A282" s="162">
        <f t="shared" si="22"/>
        <v>275</v>
      </c>
      <c r="B282" s="163" t="str">
        <f t="shared" si="19"/>
        <v>O.K.</v>
      </c>
      <c r="C282" s="172" t="s">
        <v>870</v>
      </c>
      <c r="E282" s="216">
        <f>MAX(G282:K282)</f>
        <v>0</v>
      </c>
      <c r="F282" s="216">
        <f>MAX(L282:O282)</f>
        <v>0</v>
      </c>
      <c r="G282" s="215">
        <f>IF(Bil!D292&gt;Bil!D166,1,0)</f>
        <v>0</v>
      </c>
      <c r="H282" s="215">
        <f>IF(Bil!E292&gt;Bil!E166,1,0)</f>
        <v>0</v>
      </c>
    </row>
    <row r="283" spans="1:8" ht="20.100000000000001" customHeight="1">
      <c r="A283" s="162">
        <f t="shared" si="22"/>
        <v>276</v>
      </c>
      <c r="B283" s="163" t="str">
        <f t="shared" si="19"/>
        <v>O.K.</v>
      </c>
      <c r="C283" s="172" t="s">
        <v>871</v>
      </c>
      <c r="E283" s="216">
        <f>MAX(G283:K283)</f>
        <v>0</v>
      </c>
      <c r="F283" s="216">
        <f>MAX(L283:O283)</f>
        <v>0</v>
      </c>
      <c r="G283" s="215">
        <f>IF(ABS(Bil!D93-Bil!D264-Bil!D265)&gt;1,1,0)</f>
        <v>0</v>
      </c>
      <c r="H283" s="215">
        <f>IF(ABS(Bil!E93-Bil!E264-Bil!E265)&gt;1,1,0)</f>
        <v>0</v>
      </c>
    </row>
    <row r="284" spans="1:8" ht="20.100000000000001" customHeight="1">
      <c r="A284" s="162">
        <f t="shared" si="22"/>
        <v>277</v>
      </c>
      <c r="B284" s="163" t="str">
        <f t="shared" si="19"/>
        <v>O.K.</v>
      </c>
      <c r="C284" s="172" t="s">
        <v>872</v>
      </c>
      <c r="E284" s="216">
        <f t="shared" si="23"/>
        <v>0</v>
      </c>
      <c r="F284" s="216">
        <f t="shared" si="24"/>
        <v>0</v>
      </c>
      <c r="G284" s="215">
        <f>IF(ABS(Bil!D152-Bil!D266-Bil!D267)&gt;1,1,0)</f>
        <v>0</v>
      </c>
      <c r="H284" s="215">
        <f>IF(ABS(Bil!E152-Bil!E266-Bil!E267)&gt;1,1,0)</f>
        <v>0</v>
      </c>
    </row>
    <row r="285" spans="1:8" ht="20.100000000000001" customHeight="1">
      <c r="A285" s="162">
        <f t="shared" si="22"/>
        <v>278</v>
      </c>
      <c r="B285" s="163" t="str">
        <f t="shared" si="19"/>
        <v>O.K.</v>
      </c>
      <c r="C285" s="172" t="s">
        <v>873</v>
      </c>
      <c r="E285" s="216">
        <f t="shared" si="23"/>
        <v>0</v>
      </c>
      <c r="F285" s="216">
        <f t="shared" si="24"/>
        <v>0</v>
      </c>
      <c r="G285" s="215">
        <f>IF(ABS(Bil!D169-Bil!D268-Bil!D269)&gt;1,1,0)</f>
        <v>0</v>
      </c>
      <c r="H285" s="215">
        <f>IF(ABS(Bil!E169-Bil!E268-Bil!E269)&gt;1,1,0)</f>
        <v>0</v>
      </c>
    </row>
    <row r="286" spans="1:8" ht="20.100000000000001" customHeight="1">
      <c r="A286" s="162">
        <f t="shared" si="22"/>
        <v>279</v>
      </c>
      <c r="B286" s="163" t="str">
        <f t="shared" si="19"/>
        <v>O.K.</v>
      </c>
      <c r="C286" s="172" t="s">
        <v>874</v>
      </c>
      <c r="E286" s="216">
        <f t="shared" si="23"/>
        <v>0</v>
      </c>
      <c r="F286" s="216">
        <f t="shared" si="24"/>
        <v>0</v>
      </c>
      <c r="G286" s="215">
        <f>IF(ABS(Bil!D181-Bil!D293-Bil!D294)&gt;1,1,0)</f>
        <v>0</v>
      </c>
      <c r="H286" s="215">
        <f>IF(ABS(Bil!E181-Bil!E293-Bil!E294)&gt;1,1,0)</f>
        <v>0</v>
      </c>
    </row>
    <row r="287" spans="1:8" ht="20.100000000000001" customHeight="1">
      <c r="A287" s="162">
        <f t="shared" si="22"/>
        <v>280</v>
      </c>
      <c r="B287" s="163" t="str">
        <f t="shared" si="19"/>
        <v>O.K.</v>
      </c>
      <c r="C287" s="172" t="s">
        <v>875</v>
      </c>
      <c r="E287" s="216">
        <f t="shared" si="23"/>
        <v>0</v>
      </c>
      <c r="F287" s="216">
        <f t="shared" si="24"/>
        <v>0</v>
      </c>
      <c r="G287" s="215">
        <f>IF(ABS(Bil!D192-Bil!D295-Bil!D296)&gt;1,1,0)</f>
        <v>0</v>
      </c>
      <c r="H287" s="215">
        <f>IF(ABS(Bil!E192-Bil!E295-Bil!E296)&gt;1,1,0)</f>
        <v>0</v>
      </c>
    </row>
    <row r="288" spans="1:8" ht="20.100000000000001" customHeight="1">
      <c r="A288" s="162">
        <f t="shared" si="22"/>
        <v>281</v>
      </c>
      <c r="B288" s="163" t="str">
        <f t="shared" si="19"/>
        <v>O.K.</v>
      </c>
      <c r="C288" s="172" t="s">
        <v>876</v>
      </c>
      <c r="E288" s="216">
        <f t="shared" si="23"/>
        <v>0</v>
      </c>
      <c r="F288" s="216">
        <f t="shared" si="24"/>
        <v>0</v>
      </c>
      <c r="G288" s="215">
        <f>IF(ABS(Bil!D193-Bil!D297-Bil!D298)&gt;1,1,0)</f>
        <v>0</v>
      </c>
      <c r="H288" s="215">
        <f>IF(ABS(Bil!E193-Bil!E297-Bil!E298)&gt;1,1,0)</f>
        <v>0</v>
      </c>
    </row>
    <row r="289" spans="1:17" ht="20.100000000000001" customHeight="1">
      <c r="A289" s="162">
        <f t="shared" si="22"/>
        <v>282</v>
      </c>
      <c r="B289" s="163" t="str">
        <f t="shared" si="19"/>
        <v>O.K.</v>
      </c>
      <c r="C289" s="172" t="s">
        <v>877</v>
      </c>
      <c r="E289" s="216">
        <f t="shared" si="23"/>
        <v>0</v>
      </c>
      <c r="F289" s="216">
        <f t="shared" si="24"/>
        <v>0</v>
      </c>
      <c r="G289" s="215">
        <f>IF(ABS(Bil!D209-Bil!D299-Bil!D300)&gt;1,1,0)</f>
        <v>0</v>
      </c>
      <c r="H289" s="215">
        <f>IF(ABS(Bil!E209-Bil!E299-Bil!E300)&gt;1,1,0)</f>
        <v>0</v>
      </c>
    </row>
    <row r="290" spans="1:17" ht="20.100000000000001" customHeight="1">
      <c r="A290" s="468" t="s">
        <v>2754</v>
      </c>
      <c r="B290" s="469"/>
      <c r="C290" s="470"/>
      <c r="E290" s="216">
        <f>SUM(E291:E293)</f>
        <v>0</v>
      </c>
      <c r="F290" s="216">
        <f>SUM(F291:F293)</f>
        <v>0</v>
      </c>
    </row>
    <row r="291" spans="1:17" ht="30" customHeight="1">
      <c r="A291" s="162">
        <f>A289+1</f>
        <v>283</v>
      </c>
      <c r="B291" s="163" t="str">
        <f>IF(E291=1,"Pogreška",IF(F291=1,"Provjera","O.K."))</f>
        <v>O.K.</v>
      </c>
      <c r="C291" s="169" t="s">
        <v>1969</v>
      </c>
      <c r="E291" s="216">
        <f>MAX(G291:K291)</f>
        <v>0</v>
      </c>
      <c r="F291" s="216">
        <f>MAX(L291:O291)</f>
        <v>0</v>
      </c>
      <c r="G291" s="237">
        <f>IF(SUM(Skriveni!H1474:H1567)=0,0,1)</f>
        <v>0</v>
      </c>
      <c r="H291" s="237"/>
      <c r="I291" s="238"/>
      <c r="J291" s="238"/>
      <c r="K291" s="238"/>
      <c r="L291" s="238"/>
      <c r="M291" s="238"/>
      <c r="N291" s="238"/>
      <c r="O291" s="238"/>
      <c r="P291" s="238"/>
      <c r="Q291" s="238"/>
    </row>
    <row r="292" spans="1:17" ht="30" customHeight="1">
      <c r="A292" s="162">
        <f>A291+1</f>
        <v>284</v>
      </c>
      <c r="B292" s="163" t="str">
        <f>IF(E292=1,"Pogreška",IF(F292=1,"Provjera","O.K."))</f>
        <v>O.K.</v>
      </c>
      <c r="C292" s="167" t="s">
        <v>4004</v>
      </c>
      <c r="E292" s="216">
        <f>MAX(G292:K292)</f>
        <v>0</v>
      </c>
      <c r="F292" s="216">
        <f>MAX(L292:O292)</f>
        <v>0</v>
      </c>
      <c r="G292" s="237">
        <f>IF(MIN(Skriveni!C1474:C1567)&lt;0,1,0)</f>
        <v>0</v>
      </c>
      <c r="H292" s="237"/>
      <c r="I292" s="238"/>
      <c r="J292" s="238"/>
      <c r="K292" s="238"/>
      <c r="L292" s="238"/>
      <c r="M292" s="238"/>
      <c r="N292" s="238"/>
      <c r="O292" s="238"/>
      <c r="P292" s="238"/>
      <c r="Q292" s="238"/>
    </row>
    <row r="293" spans="1:17" ht="42" customHeight="1">
      <c r="A293" s="162">
        <f>A292+1</f>
        <v>285</v>
      </c>
      <c r="B293" s="163" t="str">
        <f>IF(E293=1,"Pogreška",IF(F293=1,"Provjera","O.K."))</f>
        <v>O.K.</v>
      </c>
      <c r="C293" s="167" t="s">
        <v>373</v>
      </c>
      <c r="E293" s="216">
        <f>MAX(G293:K293)</f>
        <v>0</v>
      </c>
      <c r="F293" s="216">
        <f>MAX(L293:O293)</f>
        <v>0</v>
      </c>
      <c r="G293" s="237">
        <f>IF(ABS(Obv!D47-Obv!D48-Obv!D101)&gt;1,1,0)</f>
        <v>0</v>
      </c>
      <c r="H293" s="237"/>
      <c r="I293" s="238"/>
      <c r="J293" s="238"/>
      <c r="K293" s="238"/>
      <c r="L293" s="238"/>
      <c r="M293" s="238"/>
      <c r="N293" s="238"/>
      <c r="O293" s="238"/>
      <c r="P293" s="238"/>
      <c r="Q293" s="238"/>
    </row>
    <row r="294" spans="1:17" ht="20.100000000000001" customHeight="1">
      <c r="A294" s="468" t="s">
        <v>2752</v>
      </c>
      <c r="B294" s="469"/>
      <c r="C294" s="470"/>
      <c r="E294" s="216">
        <f>SUM(E295:E297)</f>
        <v>0</v>
      </c>
      <c r="F294" s="216">
        <f>SUM(F295:F297)</f>
        <v>0</v>
      </c>
    </row>
    <row r="295" spans="1:17" ht="30" customHeight="1">
      <c r="A295" s="162">
        <f>A293+1</f>
        <v>286</v>
      </c>
      <c r="B295" s="163" t="str">
        <f>IF(E295=1,"Pogreška",IF(F295=1,"Provjera","O.K."))</f>
        <v>O.K.</v>
      </c>
      <c r="C295" s="167" t="s">
        <v>1969</v>
      </c>
      <c r="E295" s="216">
        <f>MAX(G295:K295)</f>
        <v>0</v>
      </c>
      <c r="F295" s="216">
        <f>MAX(L295:O295)</f>
        <v>0</v>
      </c>
      <c r="G295" s="237">
        <f>IF(SUM(Skriveni!H1430:H1473)=0,0,1)</f>
        <v>0</v>
      </c>
      <c r="H295" s="237"/>
      <c r="I295" s="238"/>
      <c r="J295" s="238"/>
      <c r="K295" s="238"/>
      <c r="L295" s="238"/>
      <c r="M295" s="238"/>
      <c r="N295" s="238"/>
      <c r="O295" s="238"/>
      <c r="P295" s="238"/>
      <c r="Q295" s="238"/>
    </row>
    <row r="296" spans="1:17" ht="30" customHeight="1">
      <c r="A296" s="162">
        <f>A295+1</f>
        <v>287</v>
      </c>
      <c r="B296" s="163" t="str">
        <f>IF(E296=1,"Pogreška",IF(F296=1,"Provjera","O.K."))</f>
        <v>O.K.</v>
      </c>
      <c r="C296" s="167" t="s">
        <v>4004</v>
      </c>
      <c r="E296" s="216">
        <f>MAX(G296:K296)</f>
        <v>0</v>
      </c>
      <c r="F296" s="216">
        <f>MAX(L296:O296)</f>
        <v>0</v>
      </c>
      <c r="G296" s="237">
        <f>IF(MIN(Skriveni!H1430:H1473)&lt;0,1,0)</f>
        <v>0</v>
      </c>
      <c r="H296" s="237"/>
      <c r="I296" s="238"/>
      <c r="J296" s="238"/>
      <c r="K296" s="238"/>
      <c r="L296" s="238"/>
      <c r="M296" s="238"/>
      <c r="N296" s="238"/>
      <c r="O296" s="238"/>
      <c r="P296" s="238"/>
      <c r="Q296" s="238"/>
    </row>
    <row r="297" spans="1:17" ht="63" customHeight="1">
      <c r="A297" s="162">
        <f>A296+1</f>
        <v>288</v>
      </c>
      <c r="B297" s="163" t="str">
        <f>IF(E297=1,"Pogreška",IF(F297=1,"Provjera","O.K."))</f>
        <v>O.K.</v>
      </c>
      <c r="C297" s="167" t="s">
        <v>372</v>
      </c>
      <c r="E297" s="216">
        <f>MAX(G297:K297)</f>
        <v>0</v>
      </c>
      <c r="F297" s="216">
        <f>MAX(L297:O297)</f>
        <v>0</v>
      </c>
      <c r="G297" s="237">
        <f>IF(AND(MAX(Skriveni!C1430:C1473)&gt;0,RefStr!B31&lt;&gt;"DA"),1,0)</f>
        <v>0</v>
      </c>
      <c r="H297" s="237"/>
      <c r="I297" s="238"/>
      <c r="J297" s="238"/>
      <c r="K297" s="238"/>
      <c r="L297" s="238">
        <f>IF(AND(H3=12,L3&lt;&gt;"DA"),1,0)</f>
        <v>0</v>
      </c>
      <c r="M297" s="238"/>
      <c r="N297" s="238"/>
      <c r="O297" s="238"/>
      <c r="P297" s="238"/>
      <c r="Q297" s="238"/>
    </row>
    <row r="298" spans="1:17" ht="20.100000000000001" customHeight="1">
      <c r="A298" s="468" t="s">
        <v>374</v>
      </c>
      <c r="B298" s="469"/>
      <c r="C298" s="470"/>
      <c r="E298" s="216">
        <f>SUM(E299:E300)</f>
        <v>0</v>
      </c>
      <c r="F298" s="216">
        <f>SUM(F299:F300)</f>
        <v>0</v>
      </c>
    </row>
    <row r="299" spans="1:17" ht="30" customHeight="1">
      <c r="A299" s="162">
        <f>A297+1</f>
        <v>289</v>
      </c>
      <c r="B299" s="159" t="str">
        <f>IF(E299=1,"Pogreška",IF(F299=1,"Provjera","O.K."))</f>
        <v>O.K.</v>
      </c>
      <c r="C299" s="167" t="s">
        <v>1969</v>
      </c>
      <c r="E299" s="216">
        <f>MAX(G299:K299)</f>
        <v>0</v>
      </c>
      <c r="F299" s="216">
        <f>MAX(L299:O299)</f>
        <v>0</v>
      </c>
      <c r="G299" s="237">
        <f>IF(SUM(Skriveni!H1293:H1429)&lt;&gt;0,1,0)</f>
        <v>0</v>
      </c>
      <c r="H299" s="237"/>
      <c r="I299" s="238"/>
      <c r="J299" s="238"/>
      <c r="K299" s="238"/>
      <c r="L299" s="238"/>
      <c r="M299" s="238"/>
      <c r="N299" s="238"/>
      <c r="O299" s="238"/>
      <c r="P299" s="238"/>
      <c r="Q299" s="238"/>
    </row>
    <row r="300" spans="1:17" ht="30" customHeight="1">
      <c r="A300" s="239">
        <f>A299+1</f>
        <v>290</v>
      </c>
      <c r="B300" s="160" t="str">
        <f>IF(E300=1,"Pogreška",IF(F300=1,"Provjera","O.K."))</f>
        <v>O.K.</v>
      </c>
      <c r="C300" s="174" t="s">
        <v>4004</v>
      </c>
      <c r="E300" s="216">
        <f>MAX(G300:K300)</f>
        <v>0</v>
      </c>
      <c r="F300" s="216">
        <f>MAX(L300:O300)</f>
        <v>0</v>
      </c>
      <c r="G300" s="237">
        <f>IF(MIN(Skriveni!C1293:D1429)&lt;0,1,0)</f>
        <v>0</v>
      </c>
      <c r="H300" s="237"/>
      <c r="I300" s="238"/>
      <c r="J300" s="238"/>
      <c r="K300" s="238"/>
      <c r="L300" s="238"/>
      <c r="M300" s="238"/>
      <c r="N300" s="238"/>
      <c r="O300" s="238"/>
      <c r="P300" s="238"/>
      <c r="Q300" s="238"/>
    </row>
    <row r="301" spans="1:17" ht="5.25" customHeight="1"/>
    <row r="302" spans="1:17" hidden="1"/>
  </sheetData>
  <sheetProtection password="C79A" sheet="1" objects="1" scenarios="1"/>
  <mergeCells count="8">
    <mergeCell ref="A298:C298"/>
    <mergeCell ref="A262:C262"/>
    <mergeCell ref="A2:C2"/>
    <mergeCell ref="A4:C4"/>
    <mergeCell ref="A23:C23"/>
    <mergeCell ref="A18:C18"/>
    <mergeCell ref="A290:C290"/>
    <mergeCell ref="A294:C294"/>
  </mergeCells>
  <phoneticPr fontId="10" type="noConversion"/>
  <conditionalFormatting sqref="B299:B300">
    <cfRule type="cellIs" dxfId="3" priority="1" stopIfTrue="1" operator="equal">
      <formula>"O.K."</formula>
    </cfRule>
    <cfRule type="cellIs" dxfId="2" priority="2" stopIfTrue="1" operator="equal">
      <formula>"Provjera"</formula>
    </cfRule>
  </conditionalFormatting>
  <conditionalFormatting sqref="B5:B17 B19:B22 B295:B297 B24:B261 B291:B293 B263:B289">
    <cfRule type="cellIs" dxfId="1" priority="3" stopIfTrue="1" operator="equal">
      <formula>"Pogreška"</formula>
    </cfRule>
    <cfRule type="cellIs" dxfId="0" priority="4" stopIfTrue="1" operator="equal">
      <formula>"Provjera"</formula>
    </cfRule>
  </conditionalFormatting>
  <hyperlinks>
    <hyperlink ref="A23:C23" location="PRRAS!A1" tooltip="Povratak na obrazac PR-RAS" display="Kontrole na obrascu PR-RAS - KONTROLE POGREŠKE"/>
    <hyperlink ref="A290:C290" location="Obv!B4" tooltip="Povratak na obrazac Obveze" display="OBVEZE - obvezne kontrole"/>
    <hyperlink ref="A294:C294" location="PVRIO!B4" tooltip="Povratak na obrazac P-VRIO" display="P-VRIO - obvezne kontrole"/>
    <hyperlink ref="A2:C2" location="RefStr!B6" tooltip="Povratak na Referentnu stranicu" display="&lt;–––– Povratak na naslovnu"/>
    <hyperlink ref="A262:C262" location="Bil!A1" tooltip="Povratak na obrazac PR-RAS" display="BIL - obvezne kontrole"/>
    <hyperlink ref="A298:C298"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8" fitToHeight="0" orientation="portrait" horizontalDpi="1200" verticalDpi="1200" r:id="rId1"/>
  <headerFooter alignWithMargins="0"/>
  <cellWatches>
    <cellWatch r="A18"/>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15</vt:i4>
      </vt:variant>
    </vt:vector>
  </HeadingPairs>
  <TitlesOfParts>
    <vt:vector size="26" baseType="lpstr">
      <vt:lpstr>Skriveni</vt:lpstr>
      <vt:lpstr>Upute</vt:lpstr>
      <vt:lpstr>RefStr</vt:lpstr>
      <vt:lpstr>PRRAS</vt:lpstr>
      <vt:lpstr>Bil</vt:lpstr>
      <vt:lpstr>RasF</vt:lpstr>
      <vt:lpstr>PVRIO</vt:lpstr>
      <vt:lpstr>Obv</vt:lpstr>
      <vt:lpstr>Kont</vt:lpstr>
      <vt:lpstr>Sifre</vt:lpstr>
      <vt:lpstr>Prom</vt:lpstr>
      <vt:lpstr>Bil!Ispis_naslova</vt:lpstr>
      <vt:lpstr>Obv!Ispis_naslova</vt:lpstr>
      <vt:lpstr>PRRAS!Ispis_naslova</vt:lpstr>
      <vt:lpstr>PVRIO!Ispis_naslova</vt:lpstr>
      <vt:lpstr>RasF!Ispis_naslova</vt:lpstr>
      <vt:lpstr>Sifre!Ispis_naslova</vt:lpstr>
      <vt:lpstr>Bil!Podrucje_ispisa</vt:lpstr>
      <vt:lpstr>Obv!Podrucje_ispisa</vt:lpstr>
      <vt:lpstr>Prom!Podrucje_ispisa</vt:lpstr>
      <vt:lpstr>PRRAS!Podrucje_ispisa</vt:lpstr>
      <vt:lpstr>PVRIO!Podrucje_ispisa</vt:lpstr>
      <vt:lpstr>RasF!Podrucje_ispisa</vt:lpstr>
      <vt:lpstr>RefStr!Podrucje_ispisa</vt:lpstr>
      <vt:lpstr>Sifre!Podrucje_ispisa</vt:lpstr>
      <vt:lpstr>Upute!Podrucje_ispisa</vt:lpstr>
    </vt:vector>
  </TitlesOfParts>
  <Company>Fina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škola</cp:lastModifiedBy>
  <cp:lastPrinted>2021-01-29T06:08:07Z</cp:lastPrinted>
  <dcterms:created xsi:type="dcterms:W3CDTF">2001-11-21T09:32:18Z</dcterms:created>
  <dcterms:modified xsi:type="dcterms:W3CDTF">2021-01-29T09:23:19Z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